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20730" windowHeight="11760"/>
  </bookViews>
  <sheets>
    <sheet name="DR44-AT" sheetId="27" r:id="rId1"/>
  </sheets>
  <definedNames>
    <definedName name="aile">'DR44-AT'!#REF!</definedName>
    <definedName name="bagages">'DR44-AT'!$E$78</definedName>
    <definedName name="brasCG">'DR44-AT'!$D$68</definedName>
    <definedName name="central">'DR44-AT'!$E$79</definedName>
    <definedName name="conso65">'DR44-AT'!#REF!</definedName>
    <definedName name="conso75">'DR44-AT'!#REF!</definedName>
    <definedName name="date">'DR44-AT'!$D$59</definedName>
    <definedName name="immat">'DR44-AT'!$D$58</definedName>
    <definedName name="inutiles">'DR44-AT'!#REF!</definedName>
    <definedName name="poidsmax">'DR44-AT'!$E$75</definedName>
    <definedName name="supplt">'DR44-AT'!#REF!</definedName>
    <definedName name="type">'DR44-AT'!$D$57</definedName>
    <definedName name="vide">'DR44-AT'!$E$68</definedName>
    <definedName name="_xlnm.Print_Area" localSheetId="0">'DR44-AT'!$B$1:$F$45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7" l="1"/>
  <c r="F1" i="27"/>
  <c r="B2" i="27" l="1"/>
  <c r="B3" i="27"/>
  <c r="E6" i="27"/>
  <c r="E23" i="27"/>
  <c r="C13" i="27"/>
  <c r="D13" i="27"/>
  <c r="F13" i="27"/>
  <c r="F14" i="27"/>
  <c r="F15" i="27"/>
  <c r="F16" i="27" s="1"/>
  <c r="C12" i="27" s="1"/>
  <c r="C14" i="27"/>
  <c r="D14" i="27"/>
  <c r="C15" i="27"/>
  <c r="D15" i="27"/>
  <c r="E7" i="27"/>
  <c r="E19" i="27"/>
  <c r="F19" i="27"/>
  <c r="E20" i="27"/>
  <c r="F20" i="27"/>
  <c r="E21" i="27"/>
  <c r="F21" i="27"/>
  <c r="F22" i="27"/>
  <c r="E22" i="27"/>
  <c r="D23" i="27"/>
  <c r="F23" i="27" s="1"/>
  <c r="D24" i="27"/>
  <c r="F24" i="27"/>
  <c r="E4" i="27"/>
  <c r="E24" i="27"/>
  <c r="B21" i="27"/>
  <c r="E5" i="27"/>
  <c r="C16" i="27" l="1"/>
  <c r="D18" i="27" s="1"/>
  <c r="F9" i="27"/>
  <c r="F10" i="27" s="1"/>
  <c r="D12" i="27" s="1"/>
  <c r="D16" i="27" s="1"/>
  <c r="E18" i="27" s="1"/>
  <c r="D25" i="27" l="1"/>
  <c r="F18" i="27"/>
  <c r="F25" i="27" s="1"/>
  <c r="D74" i="27" l="1"/>
  <c r="E25" i="27"/>
  <c r="H25" i="27"/>
  <c r="I25" i="27" s="1"/>
  <c r="E74" i="27"/>
</calcChain>
</file>

<file path=xl/sharedStrings.xml><?xml version="1.0" encoding="utf-8"?>
<sst xmlns="http://schemas.openxmlformats.org/spreadsheetml/2006/main" count="79" uniqueCount="76">
  <si>
    <t>Litres</t>
  </si>
  <si>
    <t>Masse (kg)</t>
  </si>
  <si>
    <t>Bras de levier (m)</t>
  </si>
  <si>
    <t>Avion vide</t>
  </si>
  <si>
    <t>Total départ</t>
  </si>
  <si>
    <t>Bras de levier</t>
  </si>
  <si>
    <t xml:space="preserve">Masse </t>
  </si>
  <si>
    <t>Calcul</t>
  </si>
  <si>
    <t>Moment (m.kg)</t>
  </si>
  <si>
    <t>Poids max</t>
  </si>
  <si>
    <t>zones à saisir</t>
  </si>
  <si>
    <t>Zone de travail ; ne pas toucher</t>
  </si>
  <si>
    <t>Passagers AV</t>
  </si>
  <si>
    <t>Passagers AR</t>
  </si>
  <si>
    <t>Avion type</t>
  </si>
  <si>
    <t>Avion immat</t>
  </si>
  <si>
    <t>Attention : les pesées ne sont pas toujours faîtes dans les mêmes conditions</t>
  </si>
  <si>
    <t>Ici l'avion "vide" ne contient que ses instruments et son huile, pas d'essence.</t>
  </si>
  <si>
    <t>(limites d'impression)</t>
  </si>
  <si>
    <t>Pour éviter la destruction intempestive des formules, cette feuille est "protégée"</t>
  </si>
  <si>
    <t>Pour supprimer cette protection faire : "Outils", "Protection", "Ôter la protection de la feuille"</t>
  </si>
  <si>
    <t>N° série</t>
  </si>
  <si>
    <t>Date pesée</t>
  </si>
  <si>
    <t>Masse à vide (Kg)</t>
  </si>
  <si>
    <t>Roue Gauche</t>
  </si>
  <si>
    <t>Roue Droite</t>
  </si>
  <si>
    <t>Masse nette (Kg)</t>
  </si>
  <si>
    <t>Position</t>
  </si>
  <si>
    <t>Distance du C.G</t>
  </si>
  <si>
    <t>à la référence</t>
  </si>
  <si>
    <r>
      <t>X = d-D</t>
    </r>
    <r>
      <rPr>
        <vertAlign val="subscript"/>
        <sz val="12"/>
        <rFont val="Times New Roman"/>
        <family val="1"/>
      </rPr>
      <t>2</t>
    </r>
  </si>
  <si>
    <r>
      <t>D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= [( p1 x D ) / M] </t>
    </r>
  </si>
  <si>
    <t>Formule</t>
  </si>
  <si>
    <t>Résultat</t>
  </si>
  <si>
    <t>aux roues principales</t>
  </si>
  <si>
    <t>Mise à niveau:</t>
  </si>
  <si>
    <t>Référence:</t>
  </si>
  <si>
    <t>d =</t>
  </si>
  <si>
    <t>D =</t>
  </si>
  <si>
    <t>Roue avant (P1)</t>
  </si>
  <si>
    <t>Masse mesurée</t>
  </si>
  <si>
    <t>Masse(kg)</t>
  </si>
  <si>
    <t>Moment</t>
  </si>
  <si>
    <t>CORRECTION</t>
  </si>
  <si>
    <t>Masse à vide corrigée</t>
  </si>
  <si>
    <t>Niveau</t>
  </si>
  <si>
    <t>Réf</t>
  </si>
  <si>
    <t>d</t>
  </si>
  <si>
    <t>D</t>
  </si>
  <si>
    <t xml:space="preserve">Bagages </t>
  </si>
  <si>
    <t>Ess Principal</t>
  </si>
  <si>
    <t>Carburant Principal</t>
  </si>
  <si>
    <t>Carburant Ailes</t>
  </si>
  <si>
    <t>Carburant supplémentaire</t>
  </si>
  <si>
    <t>Roue G</t>
  </si>
  <si>
    <t>Roue D</t>
  </si>
  <si>
    <t>Roue AV</t>
  </si>
  <si>
    <t>Ess Supp</t>
  </si>
  <si>
    <t>Equipage</t>
  </si>
  <si>
    <t>Passagers</t>
  </si>
  <si>
    <t>AV bas</t>
  </si>
  <si>
    <t>AV haut</t>
  </si>
  <si>
    <t>MOYEN</t>
  </si>
  <si>
    <t>AR haut</t>
  </si>
  <si>
    <t>AR bas</t>
  </si>
  <si>
    <t>Ex Pesée</t>
  </si>
  <si>
    <t>Visa:</t>
  </si>
  <si>
    <t>Longeron sup de fuselage</t>
  </si>
  <si>
    <t>Air Intervention  FR MF 179</t>
  </si>
  <si>
    <t>RAPPORT DE PESEE DU</t>
  </si>
  <si>
    <t>Bord d'attaque de l'aile</t>
  </si>
  <si>
    <t>Pesée</t>
  </si>
  <si>
    <t>DR400-140</t>
  </si>
  <si>
    <t>F-GCAT</t>
  </si>
  <si>
    <t>Ess Arr</t>
  </si>
  <si>
    <t>Carburant arrière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</si>
</sst>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0"/>
    <numFmt numFmtId="165" formatCode="0.000"/>
    <numFmt numFmtId="166" formatCode="0.0"/>
    <numFmt numFmtId="167" formatCode="#,##0.0_&quot;\K\g"/>
    <numFmt numFmtId="168" formatCode="dd/mm/yy;@"/>
    <numFmt numFmtId="169" formatCode="&quot;de &quot;0.0&quot; kg&quot;"/>
    <numFmt numFmtId="170" formatCode="#,##0&quot; kg&quot;"/>
    <numFmt numFmtId="171" formatCode="0&quot; litres&quot;"/>
    <numFmt numFmtId="172" formatCode="#,##0.000&quot; kg&quot;"/>
    <numFmt numFmtId="173" formatCode="0.000&quot; kg&quot;"/>
  </numFmts>
  <fonts count="32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20"/>
      <name val="Times New Roman"/>
      <family val="1"/>
    </font>
    <font>
      <b/>
      <sz val="16"/>
      <name val="Times New Roman"/>
      <family val="1"/>
    </font>
    <font>
      <u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name val="Arial"/>
      <family val="2"/>
    </font>
    <font>
      <b/>
      <sz val="12"/>
      <color indexed="10"/>
      <name val="Times New Roman"/>
      <family val="1"/>
    </font>
    <font>
      <b/>
      <sz val="10"/>
      <color indexed="10"/>
      <name val="Arial"/>
      <family val="2"/>
    </font>
    <font>
      <b/>
      <sz val="10"/>
      <name val="Arial"/>
      <family val="2"/>
    </font>
    <font>
      <u/>
      <sz val="12"/>
      <color indexed="12"/>
      <name val="Times New Roman"/>
      <family val="1"/>
    </font>
    <font>
      <u/>
      <sz val="8"/>
      <name val="Arial"/>
      <family val="2"/>
    </font>
    <font>
      <b/>
      <sz val="14"/>
      <color indexed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sz val="7"/>
      <name val="Arial"/>
      <family val="2"/>
    </font>
    <font>
      <b/>
      <sz val="8"/>
      <color indexed="12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vertAlign val="subscript"/>
      <sz val="12"/>
      <name val="Times New Roman"/>
      <family val="1"/>
    </font>
    <font>
      <i/>
      <sz val="12"/>
      <name val="Times New Roman"/>
      <family val="1"/>
    </font>
    <font>
      <b/>
      <u/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164" fontId="6" fillId="0" borderId="1" xfId="0" applyNumberFormat="1" applyFont="1" applyBorder="1" applyAlignment="1" applyProtection="1">
      <alignment vertical="center"/>
    </xf>
    <xf numFmtId="164" fontId="6" fillId="0" borderId="2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14" fontId="15" fillId="0" borderId="0" xfId="0" applyNumberFormat="1" applyFont="1" applyAlignment="1" applyProtection="1">
      <alignment horizontal="left"/>
    </xf>
    <xf numFmtId="164" fontId="6" fillId="0" borderId="1" xfId="0" applyNumberFormat="1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vertical="center"/>
    </xf>
    <xf numFmtId="168" fontId="0" fillId="0" borderId="0" xfId="0" applyNumberFormat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164" fontId="6" fillId="0" borderId="1" xfId="0" applyNumberFormat="1" applyFont="1" applyFill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164" fontId="10" fillId="0" borderId="1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0" fillId="0" borderId="0" xfId="0" applyBorder="1" applyProtection="1"/>
    <xf numFmtId="2" fontId="0" fillId="0" borderId="0" xfId="0" applyNumberFormat="1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165" fontId="0" fillId="0" borderId="0" xfId="0" applyNumberFormat="1" applyFill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20" fontId="0" fillId="0" borderId="0" xfId="0" applyNumberFormat="1" applyAlignment="1" applyProtection="1">
      <alignment horizontal="center"/>
    </xf>
    <xf numFmtId="0" fontId="11" fillId="0" borderId="0" xfId="0" applyFont="1" applyProtection="1"/>
    <xf numFmtId="0" fontId="19" fillId="0" borderId="0" xfId="0" applyFont="1" applyProtection="1"/>
    <xf numFmtId="0" fontId="11" fillId="0" borderId="0" xfId="0" applyFont="1" applyAlignment="1" applyProtection="1">
      <alignment horizontal="center"/>
    </xf>
    <xf numFmtId="0" fontId="2" fillId="0" borderId="0" xfId="0" applyFont="1" applyProtection="1"/>
    <xf numFmtId="20" fontId="9" fillId="0" borderId="0" xfId="0" applyNumberFormat="1" applyFont="1" applyAlignment="1" applyProtection="1">
      <alignment horizontal="left"/>
    </xf>
    <xf numFmtId="0" fontId="2" fillId="0" borderId="5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9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center" vertical="center"/>
    </xf>
    <xf numFmtId="2" fontId="2" fillId="0" borderId="1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6" fillId="0" borderId="7" xfId="0" applyFont="1" applyBorder="1" applyProtection="1"/>
    <xf numFmtId="0" fontId="6" fillId="0" borderId="8" xfId="0" applyFont="1" applyBorder="1" applyAlignment="1" applyProtection="1">
      <alignment horizontal="center"/>
    </xf>
    <xf numFmtId="0" fontId="0" fillId="0" borderId="8" xfId="0" applyBorder="1" applyProtection="1"/>
    <xf numFmtId="0" fontId="0" fillId="0" borderId="9" xfId="0" applyBorder="1" applyProtection="1"/>
    <xf numFmtId="0" fontId="8" fillId="0" borderId="10" xfId="0" applyFont="1" applyBorder="1" applyProtection="1"/>
    <xf numFmtId="0" fontId="6" fillId="0" borderId="0" xfId="0" applyFont="1" applyBorder="1" applyAlignment="1" applyProtection="1">
      <alignment horizontal="center"/>
    </xf>
    <xf numFmtId="0" fontId="0" fillId="0" borderId="11" xfId="0" applyBorder="1" applyProtection="1"/>
    <xf numFmtId="0" fontId="0" fillId="0" borderId="10" xfId="0" applyBorder="1" applyProtection="1"/>
    <xf numFmtId="0" fontId="0" fillId="0" borderId="0" xfId="0" applyBorder="1" applyAlignment="1" applyProtection="1">
      <alignment horizontal="center"/>
    </xf>
    <xf numFmtId="0" fontId="20" fillId="0" borderId="0" xfId="0" applyFont="1" applyAlignment="1" applyProtection="1">
      <alignment vertical="top"/>
    </xf>
    <xf numFmtId="0" fontId="21" fillId="0" borderId="0" xfId="0" applyFont="1" applyProtection="1"/>
    <xf numFmtId="0" fontId="21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left"/>
    </xf>
    <xf numFmtId="20" fontId="21" fillId="0" borderId="0" xfId="0" applyNumberFormat="1" applyFont="1" applyAlignment="1" applyProtection="1">
      <alignment horizontal="left"/>
    </xf>
    <xf numFmtId="0" fontId="7" fillId="0" borderId="12" xfId="0" applyFont="1" applyBorder="1" applyAlignment="1" applyProtection="1">
      <alignment horizontal="center"/>
    </xf>
    <xf numFmtId="0" fontId="7" fillId="0" borderId="13" xfId="0" applyFont="1" applyBorder="1" applyAlignment="1" applyProtection="1">
      <alignment horizontal="center"/>
    </xf>
    <xf numFmtId="0" fontId="7" fillId="0" borderId="13" xfId="0" applyFont="1" applyBorder="1" applyAlignment="1" applyProtection="1">
      <alignment horizontal="right"/>
    </xf>
    <xf numFmtId="0" fontId="7" fillId="0" borderId="14" xfId="0" applyFont="1" applyBorder="1" applyAlignment="1" applyProtection="1">
      <alignment horizontal="right"/>
    </xf>
    <xf numFmtId="0" fontId="6" fillId="0" borderId="3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left" vertical="center"/>
    </xf>
    <xf numFmtId="0" fontId="6" fillId="0" borderId="19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left" vertical="center"/>
    </xf>
    <xf numFmtId="165" fontId="6" fillId="0" borderId="2" xfId="0" applyNumberFormat="1" applyFont="1" applyBorder="1" applyAlignment="1" applyProtection="1">
      <alignment horizontal="center" vertical="center"/>
    </xf>
    <xf numFmtId="164" fontId="10" fillId="2" borderId="1" xfId="0" applyNumberFormat="1" applyFont="1" applyFill="1" applyBorder="1" applyAlignment="1" applyProtection="1">
      <alignment vertical="center"/>
    </xf>
    <xf numFmtId="164" fontId="10" fillId="2" borderId="2" xfId="0" applyNumberFormat="1" applyFont="1" applyFill="1" applyBorder="1" applyAlignment="1" applyProtection="1">
      <alignment vertical="center"/>
    </xf>
    <xf numFmtId="0" fontId="28" fillId="0" borderId="21" xfId="0" applyFont="1" applyBorder="1" applyAlignment="1" applyProtection="1">
      <alignment horizontal="center" vertical="center"/>
    </xf>
    <xf numFmtId="14" fontId="28" fillId="0" borderId="21" xfId="0" applyNumberFormat="1" applyFont="1" applyBorder="1" applyAlignment="1" applyProtection="1">
      <alignment horizontal="center" vertical="center"/>
    </xf>
    <xf numFmtId="167" fontId="28" fillId="0" borderId="22" xfId="0" applyNumberFormat="1" applyFont="1" applyBorder="1" applyAlignment="1" applyProtection="1">
      <alignment horizontal="center" vertical="center"/>
    </xf>
    <xf numFmtId="0" fontId="22" fillId="0" borderId="23" xfId="0" applyFont="1" applyBorder="1" applyProtection="1"/>
    <xf numFmtId="0" fontId="22" fillId="0" borderId="24" xfId="0" applyFont="1" applyBorder="1" applyAlignment="1" applyProtection="1">
      <alignment horizontal="center"/>
    </xf>
    <xf numFmtId="165" fontId="26" fillId="0" borderId="2" xfId="0" applyNumberFormat="1" applyFont="1" applyBorder="1" applyAlignment="1" applyProtection="1">
      <alignment horizontal="center" vertical="center"/>
    </xf>
    <xf numFmtId="165" fontId="26" fillId="0" borderId="25" xfId="0" applyNumberFormat="1" applyFont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/>
    </xf>
    <xf numFmtId="165" fontId="6" fillId="0" borderId="17" xfId="0" applyNumberFormat="1" applyFont="1" applyBorder="1" applyAlignment="1" applyProtection="1">
      <alignment horizontal="center" vertical="center"/>
    </xf>
    <xf numFmtId="0" fontId="25" fillId="0" borderId="25" xfId="0" applyFont="1" applyBorder="1" applyAlignment="1" applyProtection="1">
      <alignment horizontal="center" vertical="center"/>
    </xf>
    <xf numFmtId="14" fontId="21" fillId="1" borderId="1" xfId="0" applyNumberFormat="1" applyFont="1" applyFill="1" applyBorder="1" applyAlignment="1" applyProtection="1">
      <alignment horizontal="center" vertical="center"/>
      <protection locked="0"/>
    </xf>
    <xf numFmtId="172" fontId="21" fillId="1" borderId="1" xfId="0" applyNumberFormat="1" applyFont="1" applyFill="1" applyBorder="1" applyAlignment="1" applyProtection="1">
      <alignment horizontal="center" vertical="center"/>
      <protection locked="0"/>
    </xf>
    <xf numFmtId="165" fontId="21" fillId="1" borderId="1" xfId="0" applyNumberFormat="1" applyFont="1" applyFill="1" applyBorder="1" applyAlignment="1" applyProtection="1">
      <alignment horizontal="center" vertical="center"/>
      <protection locked="0"/>
    </xf>
    <xf numFmtId="173" fontId="21" fillId="1" borderId="1" xfId="0" applyNumberFormat="1" applyFont="1" applyFill="1" applyBorder="1" applyAlignment="1" applyProtection="1">
      <alignment horizontal="center" vertical="center"/>
      <protection locked="0"/>
    </xf>
    <xf numFmtId="164" fontId="21" fillId="1" borderId="1" xfId="0" applyNumberFormat="1" applyFont="1" applyFill="1" applyBorder="1" applyAlignment="1" applyProtection="1">
      <alignment horizontal="center" vertical="center"/>
      <protection locked="0"/>
    </xf>
    <xf numFmtId="170" fontId="21" fillId="1" borderId="1" xfId="0" applyNumberFormat="1" applyFont="1" applyFill="1" applyBorder="1" applyAlignment="1" applyProtection="1">
      <alignment horizontal="center" vertical="center"/>
      <protection locked="0"/>
    </xf>
    <xf numFmtId="171" fontId="21" fillId="1" borderId="1" xfId="0" applyNumberFormat="1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vertical="center"/>
      <protection locked="0"/>
    </xf>
    <xf numFmtId="164" fontId="21" fillId="3" borderId="1" xfId="0" applyNumberFormat="1" applyFont="1" applyFill="1" applyBorder="1" applyAlignment="1" applyProtection="1">
      <alignment horizontal="center" vertical="center"/>
      <protection locked="0"/>
    </xf>
    <xf numFmtId="170" fontId="21" fillId="3" borderId="1" xfId="0" applyNumberFormat="1" applyFont="1" applyFill="1" applyBorder="1" applyAlignment="1" applyProtection="1">
      <alignment horizontal="center" vertical="center"/>
      <protection locked="0"/>
    </xf>
    <xf numFmtId="3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16" fillId="3" borderId="1" xfId="0" applyNumberFormat="1" applyFont="1" applyFill="1" applyBorder="1" applyAlignment="1" applyProtection="1">
      <alignment horizontal="center" vertical="center"/>
    </xf>
    <xf numFmtId="170" fontId="16" fillId="3" borderId="1" xfId="0" applyNumberFormat="1" applyFont="1" applyFill="1" applyBorder="1" applyAlignment="1" applyProtection="1">
      <alignment horizontal="center" vertical="center"/>
    </xf>
    <xf numFmtId="0" fontId="22" fillId="0" borderId="27" xfId="0" applyFont="1" applyBorder="1" applyAlignment="1" applyProtection="1">
      <alignment horizontal="center"/>
    </xf>
    <xf numFmtId="14" fontId="22" fillId="0" borderId="28" xfId="0" applyNumberFormat="1" applyFont="1" applyBorder="1" applyAlignment="1" applyProtection="1">
      <alignment horizontal="center"/>
    </xf>
    <xf numFmtId="0" fontId="21" fillId="1" borderId="29" xfId="0" applyNumberFormat="1" applyFont="1" applyFill="1" applyBorder="1" applyAlignment="1" applyProtection="1">
      <alignment horizontal="center" vertical="center"/>
      <protection locked="0"/>
    </xf>
    <xf numFmtId="0" fontId="30" fillId="1" borderId="18" xfId="0" applyFont="1" applyFill="1" applyBorder="1" applyAlignment="1" applyProtection="1">
      <alignment horizontal="center" vertical="center"/>
      <protection locked="0"/>
    </xf>
    <xf numFmtId="169" fontId="17" fillId="0" borderId="0" xfId="0" applyNumberFormat="1" applyFont="1" applyAlignment="1" applyProtection="1">
      <alignment horizontal="left" vertical="center"/>
    </xf>
    <xf numFmtId="0" fontId="31" fillId="0" borderId="32" xfId="0" applyFont="1" applyBorder="1" applyAlignment="1" applyProtection="1">
      <alignment horizontal="center"/>
    </xf>
    <xf numFmtId="0" fontId="31" fillId="0" borderId="33" xfId="0" applyFont="1" applyBorder="1" applyAlignment="1" applyProtection="1">
      <alignment horizontal="center"/>
    </xf>
    <xf numFmtId="0" fontId="31" fillId="0" borderId="34" xfId="0" applyFont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</xf>
    <xf numFmtId="0" fontId="9" fillId="4" borderId="6" xfId="0" applyFont="1" applyFill="1" applyBorder="1" applyAlignment="1" applyProtection="1">
      <alignment horizontal="center" vertical="center"/>
    </xf>
    <xf numFmtId="0" fontId="21" fillId="1" borderId="29" xfId="0" applyFont="1" applyFill="1" applyBorder="1" applyAlignment="1" applyProtection="1">
      <alignment horizontal="center" vertical="center"/>
      <protection locked="0"/>
    </xf>
    <xf numFmtId="0" fontId="21" fillId="1" borderId="18" xfId="0" applyFont="1" applyFill="1" applyBorder="1" applyAlignment="1" applyProtection="1">
      <alignment horizontal="center" vertical="center"/>
      <protection locked="0"/>
    </xf>
    <xf numFmtId="0" fontId="29" fillId="1" borderId="18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</xf>
    <xf numFmtId="0" fontId="23" fillId="0" borderId="35" xfId="0" applyFont="1" applyBorder="1" applyAlignment="1" applyProtection="1">
      <alignment horizontal="center"/>
    </xf>
    <xf numFmtId="0" fontId="23" fillId="0" borderId="35" xfId="0" applyFont="1" applyBorder="1" applyAlignment="1" applyProtection="1"/>
    <xf numFmtId="0" fontId="21" fillId="1" borderId="18" xfId="0" applyNumberFormat="1" applyFont="1" applyFill="1" applyBorder="1" applyAlignment="1" applyProtection="1">
      <alignment horizontal="center" vertical="center"/>
      <protection locked="0"/>
    </xf>
    <xf numFmtId="0" fontId="13" fillId="0" borderId="36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left" vertical="center"/>
    </xf>
    <xf numFmtId="0" fontId="24" fillId="0" borderId="19" xfId="0" applyFont="1" applyBorder="1" applyAlignment="1" applyProtection="1">
      <alignment horizontal="left" vertical="center"/>
    </xf>
    <xf numFmtId="0" fontId="6" fillId="0" borderId="37" xfId="0" applyFont="1" applyBorder="1" applyAlignment="1" applyProtection="1">
      <alignment horizontal="left" vertical="center"/>
    </xf>
    <xf numFmtId="0" fontId="24" fillId="0" borderId="38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24" fillId="0" borderId="2" xfId="0" applyFont="1" applyBorder="1" applyAlignment="1" applyProtection="1">
      <alignment horizontal="left" vertical="center"/>
    </xf>
    <xf numFmtId="0" fontId="3" fillId="5" borderId="36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39" xfId="0" applyFont="1" applyFill="1" applyBorder="1" applyAlignment="1" applyProtection="1">
      <alignment horizontal="center"/>
    </xf>
    <xf numFmtId="0" fontId="4" fillId="5" borderId="40" xfId="0" applyFont="1" applyFill="1" applyBorder="1" applyAlignment="1" applyProtection="1">
      <alignment horizontal="center"/>
    </xf>
    <xf numFmtId="0" fontId="4" fillId="5" borderId="41" xfId="0" applyFont="1" applyFill="1" applyBorder="1" applyAlignment="1" applyProtection="1">
      <alignment horizontal="center"/>
    </xf>
    <xf numFmtId="0" fontId="4" fillId="5" borderId="0" xfId="0" applyFont="1" applyFill="1" applyBorder="1" applyAlignment="1" applyProtection="1">
      <alignment horizontal="center"/>
    </xf>
    <xf numFmtId="0" fontId="4" fillId="5" borderId="39" xfId="0" applyFont="1" applyFill="1" applyBorder="1" applyAlignment="1" applyProtection="1">
      <alignment horizontal="center"/>
    </xf>
    <xf numFmtId="0" fontId="7" fillId="0" borderId="30" xfId="0" applyFont="1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14" fontId="21" fillId="1" borderId="29" xfId="0" applyNumberFormat="1" applyFont="1" applyFill="1" applyBorder="1" applyAlignment="1" applyProtection="1">
      <alignment horizontal="center" vertical="center"/>
      <protection locked="0"/>
    </xf>
    <xf numFmtId="164" fontId="6" fillId="6" borderId="1" xfId="0" applyNumberFormat="1" applyFont="1" applyFill="1" applyBorder="1" applyAlignment="1" applyProtection="1">
      <alignment vertical="center"/>
      <protection locked="0"/>
    </xf>
    <xf numFmtId="3" fontId="6" fillId="6" borderId="1" xfId="0" applyNumberFormat="1" applyFont="1" applyFill="1" applyBorder="1" applyAlignment="1" applyProtection="1">
      <alignment horizontal="center" vertical="center"/>
      <protection locked="0"/>
    </xf>
    <xf numFmtId="164" fontId="6" fillId="6" borderId="1" xfId="0" applyNumberFormat="1" applyFont="1" applyFill="1" applyBorder="1" applyAlignment="1" applyProtection="1">
      <alignment vertical="center"/>
    </xf>
    <xf numFmtId="164" fontId="6" fillId="7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4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82713592331592E-2"/>
          <c:y val="5.3030433806901554E-2"/>
          <c:w val="0.88065177216229318"/>
          <c:h val="0.8358606471468768"/>
        </c:manualLayout>
      </c:layout>
      <c:scatterChart>
        <c:scatterStyle val="lineMarker"/>
        <c:varyColors val="0"/>
        <c:ser>
          <c:idx val="0"/>
          <c:order val="0"/>
          <c:tx>
            <c:v>&lt;== Centrage AV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6.4210649773646239E-2"/>
                  <c:y val="-9.3737304378866376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0,21 AV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3FC-9049-BD7B-CA86DBA10312}"/>
                </c:ext>
              </c:extLst>
            </c:dLbl>
            <c:dLbl>
              <c:idx val="2"/>
              <c:layout>
                <c:manualLayout>
                  <c:x val="-4.6734205662175933E-2"/>
                  <c:y val="-4.3021766760356343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0,43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3FC-9049-BD7B-CA86DBA10312}"/>
                </c:ext>
              </c:extLst>
            </c:dLbl>
            <c:dLbl>
              <c:idx val="3"/>
              <c:layout>
                <c:manualLayout>
                  <c:x val="-3.0021833854260823E-2"/>
                  <c:y val="-4.1065675067010837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0,56 AR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3FC-9049-BD7B-CA86DBA1031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'DR44-AT'!$D$69:$D$73</c:f>
              <c:numCache>
                <c:formatCode>0.000</c:formatCode>
                <c:ptCount val="5"/>
                <c:pt idx="0">
                  <c:v>0.21</c:v>
                </c:pt>
                <c:pt idx="1">
                  <c:v>0.21</c:v>
                </c:pt>
                <c:pt idx="2">
                  <c:v>0.43</c:v>
                </c:pt>
                <c:pt idx="3">
                  <c:v>0.56000000000000005</c:v>
                </c:pt>
                <c:pt idx="4">
                  <c:v>0.56000000000000005</c:v>
                </c:pt>
              </c:numCache>
            </c:numRef>
          </c:xVal>
          <c:yVal>
            <c:numRef>
              <c:f>'DR44-AT'!$E$69:$E$73</c:f>
              <c:numCache>
                <c:formatCode>#,##0.000" kg"</c:formatCode>
                <c:ptCount val="5"/>
                <c:pt idx="0">
                  <c:v>500</c:v>
                </c:pt>
                <c:pt idx="1">
                  <c:v>750</c:v>
                </c:pt>
                <c:pt idx="2" formatCode="0.000&quot; kg&quot;">
                  <c:v>1000</c:v>
                </c:pt>
                <c:pt idx="3" formatCode="0.000&quot; kg&quot;">
                  <c:v>1000</c:v>
                </c:pt>
                <c:pt idx="4" formatCode="0.000&quot; kg&quot;">
                  <c:v>500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3FC-9049-BD7B-CA86DBA10312}"/>
            </c:ext>
          </c:extLst>
        </c:ser>
        <c:ser>
          <c:idx val="6"/>
          <c:order val="1"/>
          <c:spPr>
            <a:ln w="25400">
              <a:solidFill>
                <a:srgbClr val="1FB714"/>
              </a:solidFill>
              <a:prstDash val="solid"/>
            </a:ln>
          </c:spPr>
          <c:marker>
            <c:symbol val="star"/>
            <c:size val="6"/>
            <c:spPr>
              <a:solidFill>
                <a:srgbClr val="1FB714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DD0806"/>
                </a:solidFill>
                <a:ln>
                  <a:solidFill>
                    <a:srgbClr val="FFFFFF"/>
                  </a:solidFill>
                  <a:prstDash val="solid"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83FC-9049-BD7B-CA86DBA10312}"/>
              </c:ext>
            </c:extLst>
          </c:dPt>
          <c:dLbls>
            <c:dLbl>
              <c:idx val="0"/>
              <c:layout/>
              <c:spPr>
                <a:solidFill>
                  <a:srgbClr val="DD0806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FC-9049-BD7B-CA86DBA10312}"/>
                </c:ext>
              </c:extLst>
            </c:dLbl>
            <c:dLbl>
              <c:idx val="1"/>
              <c:spPr>
                <a:solidFill>
                  <a:srgbClr val="1FB714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FC-9049-BD7B-CA86DBA103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'DR44-AT'!$D$74:$D$74</c:f>
              <c:numCache>
                <c:formatCode>#,##0.000</c:formatCode>
                <c:ptCount val="1"/>
                <c:pt idx="0">
                  <c:v>0.52866592382495936</c:v>
                </c:pt>
              </c:numCache>
            </c:numRef>
          </c:xVal>
          <c:yVal>
            <c:numRef>
              <c:f>'DR44-AT'!$E$74:$E$74</c:f>
              <c:numCache>
                <c:formatCode>#,##0" kg"</c:formatCode>
                <c:ptCount val="1"/>
                <c:pt idx="0">
                  <c:v>987.2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83FC-9049-BD7B-CA86DBA10312}"/>
            </c:ext>
          </c:extLst>
        </c:ser>
        <c:ser>
          <c:idx val="1"/>
          <c:order val="2"/>
          <c:tx>
            <c:v>Avion vide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1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'DR44-AT'!$D$68</c:f>
              <c:numCache>
                <c:formatCode>m/d/yyyy</c:formatCode>
                <c:ptCount val="1"/>
                <c:pt idx="0">
                  <c:v>42415</c:v>
                </c:pt>
              </c:numCache>
            </c:numRef>
          </c:xVal>
          <c:yVal>
            <c:numRef>
              <c:f>'DR44-AT'!$E$68</c:f>
              <c:numCache>
                <c:formatCode>#,##0.000" kg"</c:formatCode>
                <c:ptCount val="1"/>
                <c:pt idx="0">
                  <c:v>583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83FC-9049-BD7B-CA86DBA10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054400"/>
        <c:axId val="212056320"/>
      </c:scatterChart>
      <c:valAx>
        <c:axId val="212054400"/>
        <c:scaling>
          <c:orientation val="minMax"/>
          <c:max val="0.6"/>
          <c:min val="0.1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Bras de levier (m)</a:t>
                </a:r>
              </a:p>
            </c:rich>
          </c:tx>
          <c:layout>
            <c:manualLayout>
              <c:xMode val="edge"/>
              <c:yMode val="edge"/>
              <c:x val="0.43038007907239439"/>
              <c:y val="0.9368712287252754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2056320"/>
        <c:crossesAt val="600"/>
        <c:crossBetween val="midCat"/>
        <c:majorUnit val="0.05"/>
        <c:minorUnit val="0.05"/>
      </c:valAx>
      <c:valAx>
        <c:axId val="212056320"/>
        <c:scaling>
          <c:orientation val="minMax"/>
          <c:max val="1100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Masse (kg)</a:t>
                </a:r>
              </a:p>
            </c:rich>
          </c:tx>
          <c:layout>
            <c:manualLayout>
              <c:xMode val="edge"/>
              <c:yMode val="edge"/>
              <c:x val="9.0416625137047756E-3"/>
              <c:y val="0.3863646941039586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2054400"/>
        <c:crossesAt val="0.15"/>
        <c:crossBetween val="midCat"/>
        <c:majorUnit val="50"/>
        <c:minorUnit val="50"/>
      </c:valAx>
      <c:spPr>
        <a:gradFill rotWithShape="0">
          <a:gsLst>
            <a:gs pos="0">
              <a:srgbClr val="3366FF"/>
            </a:gs>
            <a:gs pos="100000">
              <a:srgbClr val="C0C0C0"/>
            </a:gs>
          </a:gsLst>
          <a:lin ang="18900000" scaled="1"/>
        </a:gradFill>
        <a:ln w="254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584200</xdr:colOff>
      <xdr:row>26</xdr:row>
      <xdr:rowOff>12700</xdr:rowOff>
    </xdr:from>
    <xdr:to>
      <xdr:col>5</xdr:col>
      <xdr:colOff>825500</xdr:colOff>
      <xdr:row>43</xdr:row>
      <xdr:rowOff>63500</xdr:rowOff>
    </xdr:to>
    <xdr:graphicFrame macro="">
      <xdr:nvGraphicFramePr>
        <xdr:cNvPr id="1141" name="Chart 1">
          <a:extLst>
            <a:ext uri="{FF2B5EF4-FFF2-40B4-BE49-F238E27FC236}">
              <a16:creationId xmlns:a16="http://schemas.microsoft.com/office/drawing/2014/main" xmlns="" id="{890ABEAC-957E-46DC-16A4-1943ADB68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25400</xdr:colOff>
      <xdr:row>3</xdr:row>
      <xdr:rowOff>12700</xdr:rowOff>
    </xdr:from>
    <xdr:to>
      <xdr:col>3</xdr:col>
      <xdr:colOff>5557</xdr:colOff>
      <xdr:row>9</xdr:row>
      <xdr:rowOff>177800</xdr:rowOff>
    </xdr:to>
    <xdr:pic>
      <xdr:nvPicPr>
        <xdr:cNvPr id="1142" name="Picture 4" descr="Pesée tricycle">
          <a:extLst>
            <a:ext uri="{FF2B5EF4-FFF2-40B4-BE49-F238E27FC236}">
              <a16:creationId xmlns:a16="http://schemas.microsoft.com/office/drawing/2014/main" xmlns="" id="{C58B7907-0E7F-F006-59C7-16B053B99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825500"/>
          <a:ext cx="2692400" cy="153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</xdr:row>
      <xdr:rowOff>0</xdr:rowOff>
    </xdr:from>
    <xdr:to>
      <xdr:col>10</xdr:col>
      <xdr:colOff>352426</xdr:colOff>
      <xdr:row>9</xdr:row>
      <xdr:rowOff>174763</xdr:rowOff>
    </xdr:to>
    <xdr:sp macro="" textlink="">
      <xdr:nvSpPr>
        <xdr:cNvPr id="4" name="ZoneTexte 3"/>
        <xdr:cNvSpPr txBox="1"/>
      </xdr:nvSpPr>
      <xdr:spPr>
        <a:xfrm>
          <a:off x="6808304" y="248478"/>
          <a:ext cx="2969731" cy="214602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3000" b="1"/>
            <a:t>NE MODIFIEZ</a:t>
          </a:r>
          <a:r>
            <a:rPr lang="fr-FR" sz="3000" b="1" baseline="0"/>
            <a:t> QUE LES CASES SURLIGNEES EN JAUNE</a:t>
          </a:r>
          <a:endParaRPr lang="fr-FR" sz="30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tabSelected="1" zoomScale="115" zoomScaleNormal="115" workbookViewId="0">
      <selection activeCell="C19" sqref="C19:C21"/>
    </sheetView>
  </sheetViews>
  <sheetFormatPr baseColWidth="10" defaultColWidth="11.42578125" defaultRowHeight="12.75" x14ac:dyDescent="0.2"/>
  <cols>
    <col min="1" max="1" width="4.28515625" style="7" customWidth="1"/>
    <col min="2" max="2" width="25.42578125" style="7" customWidth="1"/>
    <col min="3" max="3" width="11.28515625" style="8" customWidth="1"/>
    <col min="4" max="6" width="19.42578125" style="7" customWidth="1"/>
    <col min="7" max="7" width="2.85546875" style="8" customWidth="1"/>
    <col min="8" max="8" width="15.28515625" style="8" bestFit="1" customWidth="1"/>
    <col min="9" max="9" width="8" style="7" customWidth="1"/>
    <col min="10" max="10" width="16" style="7" customWidth="1"/>
    <col min="11" max="16384" width="11.42578125" style="7"/>
  </cols>
  <sheetData>
    <row r="1" spans="2:8" ht="19.5" customHeight="1" thickBot="1" x14ac:dyDescent="0.35">
      <c r="B1" s="103" t="s">
        <v>68</v>
      </c>
      <c r="C1" s="118" t="s">
        <v>69</v>
      </c>
      <c r="D1" s="119"/>
      <c r="E1" s="119"/>
      <c r="F1" s="104">
        <f>date</f>
        <v>45401</v>
      </c>
    </row>
    <row r="2" spans="2:8" ht="25.5" customHeight="1" x14ac:dyDescent="0.35">
      <c r="B2" s="130" t="str">
        <f>"Aéronef concerné: "&amp;type&amp;" / "&amp;immat&amp;"/ N°"&amp;D60</f>
        <v>Aéronef concerné: DR400-140 / F-GCAT/ N°1436</v>
      </c>
      <c r="C2" s="131"/>
      <c r="D2" s="131"/>
      <c r="E2" s="131"/>
      <c r="F2" s="132"/>
      <c r="H2" s="9"/>
    </row>
    <row r="3" spans="2:8" ht="20.25" customHeight="1" thickBot="1" x14ac:dyDescent="0.35">
      <c r="B3" s="133" t="str">
        <f>"Masse maxi "&amp;poidsmax&amp;" kg"</f>
        <v>Masse maxi 1000 kg</v>
      </c>
      <c r="C3" s="134"/>
      <c r="D3" s="135"/>
      <c r="E3" s="135"/>
      <c r="F3" s="136"/>
      <c r="H3" s="10"/>
    </row>
    <row r="4" spans="2:8" s="6" customFormat="1" ht="18" customHeight="1" x14ac:dyDescent="0.2">
      <c r="B4" s="121"/>
      <c r="C4" s="122"/>
      <c r="D4" s="64" t="s">
        <v>35</v>
      </c>
      <c r="E4" s="124" t="str">
        <f>D61</f>
        <v>Longeron sup de fuselage</v>
      </c>
      <c r="F4" s="125"/>
      <c r="G4" s="5"/>
      <c r="H4" s="5"/>
    </row>
    <row r="5" spans="2:8" s="6" customFormat="1" ht="18" customHeight="1" x14ac:dyDescent="0.2">
      <c r="B5" s="123"/>
      <c r="C5" s="122"/>
      <c r="D5" s="65" t="s">
        <v>36</v>
      </c>
      <c r="E5" s="126" t="str">
        <f>D62</f>
        <v>Bord d'attaque de l'aile</v>
      </c>
      <c r="F5" s="127"/>
      <c r="G5" s="5"/>
      <c r="H5" s="5"/>
    </row>
    <row r="6" spans="2:8" s="6" customFormat="1" ht="18" customHeight="1" x14ac:dyDescent="0.2">
      <c r="B6" s="123"/>
      <c r="C6" s="122"/>
      <c r="D6" s="21" t="s">
        <v>37</v>
      </c>
      <c r="E6" s="128">
        <f>D63</f>
        <v>0.83699999999999997</v>
      </c>
      <c r="F6" s="129"/>
      <c r="G6" s="5"/>
      <c r="H6" s="5"/>
    </row>
    <row r="7" spans="2:8" s="6" customFormat="1" ht="18" customHeight="1" thickBot="1" x14ac:dyDescent="0.25">
      <c r="B7" s="123"/>
      <c r="C7" s="122"/>
      <c r="D7" s="22" t="s">
        <v>38</v>
      </c>
      <c r="E7" s="126">
        <f>D64</f>
        <v>1.655</v>
      </c>
      <c r="F7" s="127"/>
      <c r="G7" s="5"/>
      <c r="H7" s="5"/>
    </row>
    <row r="8" spans="2:8" s="6" customFormat="1" ht="18" customHeight="1" x14ac:dyDescent="0.2">
      <c r="B8" s="123"/>
      <c r="C8" s="122"/>
      <c r="D8" s="67" t="s">
        <v>28</v>
      </c>
      <c r="E8" s="68" t="s">
        <v>32</v>
      </c>
      <c r="F8" s="72" t="s">
        <v>33</v>
      </c>
      <c r="G8" s="5"/>
      <c r="H8" s="5"/>
    </row>
    <row r="9" spans="2:8" s="6" customFormat="1" ht="18" customHeight="1" x14ac:dyDescent="0.2">
      <c r="B9" s="123"/>
      <c r="C9" s="122"/>
      <c r="D9" s="62" t="s">
        <v>34</v>
      </c>
      <c r="E9" s="66" t="s">
        <v>31</v>
      </c>
      <c r="F9" s="82">
        <f>(F15*E7)/F16</f>
        <v>0.55260169491525424</v>
      </c>
      <c r="G9" s="5"/>
      <c r="H9" s="5"/>
    </row>
    <row r="10" spans="2:8" s="6" customFormat="1" ht="18" customHeight="1" thickBot="1" x14ac:dyDescent="0.25">
      <c r="B10" s="123"/>
      <c r="C10" s="122"/>
      <c r="D10" s="65" t="s">
        <v>29</v>
      </c>
      <c r="E10" s="69" t="s">
        <v>30</v>
      </c>
      <c r="F10" s="83">
        <f>E6-F9</f>
        <v>0.28439830508474573</v>
      </c>
      <c r="G10" s="5"/>
      <c r="H10" s="5"/>
    </row>
    <row r="11" spans="2:8" s="6" customFormat="1" ht="18" customHeight="1" x14ac:dyDescent="0.2">
      <c r="B11" s="63" t="s">
        <v>43</v>
      </c>
      <c r="C11" s="68" t="s">
        <v>41</v>
      </c>
      <c r="D11" s="72" t="s">
        <v>42</v>
      </c>
      <c r="E11" s="137" t="s">
        <v>23</v>
      </c>
      <c r="F11" s="138"/>
      <c r="G11" s="5"/>
      <c r="H11" s="5"/>
    </row>
    <row r="12" spans="2:8" s="6" customFormat="1" ht="18" customHeight="1" x14ac:dyDescent="0.2">
      <c r="B12" s="61" t="s">
        <v>40</v>
      </c>
      <c r="C12" s="66">
        <f>F16</f>
        <v>590</v>
      </c>
      <c r="D12" s="74">
        <f>C12*F10</f>
        <v>167.79499999999999</v>
      </c>
      <c r="E12" s="70" t="s">
        <v>27</v>
      </c>
      <c r="F12" s="84" t="s">
        <v>26</v>
      </c>
      <c r="G12" s="5"/>
      <c r="H12" s="5"/>
    </row>
    <row r="13" spans="2:8" s="6" customFormat="1" ht="18" customHeight="1" x14ac:dyDescent="0.2">
      <c r="B13" s="61" t="s">
        <v>51</v>
      </c>
      <c r="C13" s="66">
        <f>(central*0.72)</f>
        <v>0</v>
      </c>
      <c r="D13" s="74">
        <f>C13*D79</f>
        <v>0</v>
      </c>
      <c r="E13" s="71" t="s">
        <v>24</v>
      </c>
      <c r="F13" s="85">
        <f>D65</f>
        <v>196</v>
      </c>
      <c r="G13" s="5"/>
      <c r="H13" s="5"/>
    </row>
    <row r="14" spans="2:8" s="6" customFormat="1" ht="18" customHeight="1" x14ac:dyDescent="0.2">
      <c r="B14" s="61" t="s">
        <v>52</v>
      </c>
      <c r="C14" s="66">
        <f>(E80*0.72)</f>
        <v>0</v>
      </c>
      <c r="D14" s="74">
        <f>C14*D80</f>
        <v>0</v>
      </c>
      <c r="E14" s="71" t="s">
        <v>25</v>
      </c>
      <c r="F14" s="85">
        <f>D66</f>
        <v>197</v>
      </c>
      <c r="G14" s="5"/>
      <c r="H14" s="5"/>
    </row>
    <row r="15" spans="2:8" s="6" customFormat="1" ht="18" customHeight="1" x14ac:dyDescent="0.2">
      <c r="B15" s="61" t="s">
        <v>53</v>
      </c>
      <c r="C15" s="86">
        <f>(E81*0.72)</f>
        <v>0</v>
      </c>
      <c r="D15" s="74">
        <f>C15*D81</f>
        <v>0</v>
      </c>
      <c r="E15" s="71" t="s">
        <v>39</v>
      </c>
      <c r="F15" s="85">
        <f>D67</f>
        <v>197</v>
      </c>
      <c r="G15" s="5"/>
      <c r="H15" s="5"/>
    </row>
    <row r="16" spans="2:8" s="6" customFormat="1" ht="18" customHeight="1" thickBot="1" x14ac:dyDescent="0.25">
      <c r="B16" s="87" t="s">
        <v>44</v>
      </c>
      <c r="C16" s="69">
        <f>C12-C13-C14-C15</f>
        <v>590</v>
      </c>
      <c r="D16" s="88">
        <f>D12-D13-D14-D15</f>
        <v>167.79499999999999</v>
      </c>
      <c r="E16" s="73" t="s">
        <v>40</v>
      </c>
      <c r="F16" s="89">
        <f>(F13+F14+F15)</f>
        <v>590</v>
      </c>
      <c r="G16" s="5"/>
      <c r="H16" s="5"/>
    </row>
    <row r="17" spans="2:10" ht="18" x14ac:dyDescent="0.25">
      <c r="B17" s="57"/>
      <c r="C17" s="58" t="s">
        <v>0</v>
      </c>
      <c r="D17" s="59" t="s">
        <v>1</v>
      </c>
      <c r="E17" s="59" t="s">
        <v>2</v>
      </c>
      <c r="F17" s="60" t="s">
        <v>8</v>
      </c>
      <c r="G17" s="11"/>
      <c r="H17" s="12"/>
    </row>
    <row r="18" spans="2:10" s="6" customFormat="1" ht="19.5" customHeight="1" x14ac:dyDescent="0.2">
      <c r="B18" s="14" t="s">
        <v>3</v>
      </c>
      <c r="C18" s="13"/>
      <c r="D18" s="3">
        <f>C16</f>
        <v>590</v>
      </c>
      <c r="E18" s="3">
        <f>(D16/C16)</f>
        <v>0.28439830508474573</v>
      </c>
      <c r="F18" s="4">
        <f t="shared" ref="F18:F24" si="0">IF(D18&lt;&gt;"",E18*D18,"")</f>
        <v>167.79499999999999</v>
      </c>
      <c r="G18" s="5"/>
      <c r="H18" s="5"/>
    </row>
    <row r="19" spans="2:10" s="6" customFormat="1" ht="19.5" customHeight="1" x14ac:dyDescent="0.2">
      <c r="B19" s="14" t="s">
        <v>58</v>
      </c>
      <c r="C19" s="143"/>
      <c r="D19" s="140">
        <v>154</v>
      </c>
      <c r="E19" s="3">
        <f t="shared" ref="E19:E24" si="1">D76</f>
        <v>0.41</v>
      </c>
      <c r="F19" s="4">
        <f t="shared" si="0"/>
        <v>63.139999999999993</v>
      </c>
      <c r="G19" s="5"/>
      <c r="H19" s="15"/>
    </row>
    <row r="20" spans="2:10" s="6" customFormat="1" ht="19.5" customHeight="1" x14ac:dyDescent="0.2">
      <c r="B20" s="14" t="s">
        <v>59</v>
      </c>
      <c r="C20" s="143"/>
      <c r="D20" s="140">
        <v>154</v>
      </c>
      <c r="E20" s="3">
        <f t="shared" si="1"/>
        <v>1.19</v>
      </c>
      <c r="F20" s="4">
        <f t="shared" si="0"/>
        <v>183.26</v>
      </c>
      <c r="G20" s="5"/>
      <c r="H20" s="5"/>
    </row>
    <row r="21" spans="2:10" s="6" customFormat="1" ht="19.5" customHeight="1" x14ac:dyDescent="0.2">
      <c r="B21" s="14" t="str">
        <f>"Bagages"</f>
        <v>Bagages</v>
      </c>
      <c r="C21" s="143"/>
      <c r="D21" s="140">
        <v>10</v>
      </c>
      <c r="E21" s="3">
        <f t="shared" si="1"/>
        <v>1.9</v>
      </c>
      <c r="F21" s="4">
        <f t="shared" si="0"/>
        <v>19</v>
      </c>
      <c r="G21" s="5"/>
      <c r="H21" s="16"/>
    </row>
    <row r="22" spans="2:10" s="6" customFormat="1" ht="19.5" customHeight="1" x14ac:dyDescent="0.2">
      <c r="B22" s="61" t="s">
        <v>51</v>
      </c>
      <c r="C22" s="141">
        <v>110</v>
      </c>
      <c r="D22" s="142">
        <f>IF(C22&lt;&gt;"",C22*0.72,"")</f>
        <v>79.2</v>
      </c>
      <c r="E22" s="3">
        <f t="shared" si="1"/>
        <v>1.1200000000000001</v>
      </c>
      <c r="F22" s="4">
        <f t="shared" si="0"/>
        <v>88.704000000000008</v>
      </c>
      <c r="G22" s="5"/>
      <c r="H22" s="16"/>
    </row>
    <row r="23" spans="2:10" s="6" customFormat="1" ht="19.5" customHeight="1" x14ac:dyDescent="0.2">
      <c r="B23" s="61" t="s">
        <v>75</v>
      </c>
      <c r="C23" s="141">
        <v>0</v>
      </c>
      <c r="D23" s="142">
        <f>IF(C23&lt;&gt;"",C23*0.72,"")</f>
        <v>0</v>
      </c>
      <c r="E23" s="3">
        <f>D80</f>
        <v>1.61</v>
      </c>
      <c r="F23" s="4">
        <f t="shared" si="0"/>
        <v>0</v>
      </c>
      <c r="G23" s="5"/>
      <c r="H23" s="16"/>
    </row>
    <row r="24" spans="2:10" s="6" customFormat="1" ht="19.5" customHeight="1" x14ac:dyDescent="0.2">
      <c r="B24" s="61" t="s">
        <v>53</v>
      </c>
      <c r="C24" s="100"/>
      <c r="D24" s="17" t="str">
        <f>IF(C24&lt;&gt;"",C24*0.72,"")</f>
        <v/>
      </c>
      <c r="E24" s="3">
        <f t="shared" si="1"/>
        <v>0</v>
      </c>
      <c r="F24" s="4" t="str">
        <f t="shared" si="0"/>
        <v/>
      </c>
      <c r="G24" s="5"/>
      <c r="H24" s="16"/>
    </row>
    <row r="25" spans="2:10" s="20" customFormat="1" ht="19.5" customHeight="1" thickBot="1" x14ac:dyDescent="0.25">
      <c r="B25" s="18" t="s">
        <v>4</v>
      </c>
      <c r="C25" s="19"/>
      <c r="D25" s="75">
        <f>SUM(D18:D24)</f>
        <v>987.2</v>
      </c>
      <c r="E25" s="75">
        <f>F25/D25</f>
        <v>0.52866592382495936</v>
      </c>
      <c r="F25" s="76">
        <f>SUM(F18:F24)</f>
        <v>521.89899999999989</v>
      </c>
      <c r="G25" s="1"/>
      <c r="H25" s="2" t="str">
        <f>IF(D25&gt;poidsmax,"Trop lourd !",IF(OR(E25&gt;D72,E25&lt;D69),"Hors centrage !",""))</f>
        <v/>
      </c>
      <c r="I25" s="107" t="str">
        <f>IF(H25&lt;&gt;"",D25-poidsmax,"")</f>
        <v/>
      </c>
      <c r="J25" s="107"/>
    </row>
    <row r="26" spans="2:10" ht="17.25" customHeight="1" x14ac:dyDescent="0.25">
      <c r="B26" s="43"/>
      <c r="C26" s="44"/>
      <c r="D26" s="45"/>
      <c r="E26" s="45"/>
      <c r="F26" s="46"/>
    </row>
    <row r="27" spans="2:10" ht="17.25" customHeight="1" x14ac:dyDescent="0.3">
      <c r="B27" s="47"/>
      <c r="C27" s="48"/>
      <c r="D27" s="23"/>
      <c r="E27" s="23"/>
      <c r="F27" s="49"/>
    </row>
    <row r="28" spans="2:10" ht="17.25" customHeight="1" x14ac:dyDescent="0.3">
      <c r="B28" s="47"/>
      <c r="C28" s="48"/>
      <c r="D28" s="23"/>
      <c r="E28" s="23"/>
      <c r="F28" s="49"/>
    </row>
    <row r="29" spans="2:10" ht="17.25" customHeight="1" x14ac:dyDescent="0.3">
      <c r="B29" s="47"/>
      <c r="C29" s="48"/>
      <c r="D29" s="23"/>
      <c r="E29" s="23"/>
      <c r="F29" s="49"/>
    </row>
    <row r="30" spans="2:10" ht="17.25" customHeight="1" x14ac:dyDescent="0.2">
      <c r="B30" s="50"/>
      <c r="C30" s="51"/>
      <c r="D30" s="23"/>
      <c r="E30" s="23"/>
      <c r="F30" s="49"/>
    </row>
    <row r="31" spans="2:10" ht="17.25" customHeight="1" x14ac:dyDescent="0.2">
      <c r="B31" s="50"/>
      <c r="C31" s="51"/>
      <c r="D31" s="23"/>
      <c r="E31" s="23"/>
      <c r="F31" s="49"/>
    </row>
    <row r="32" spans="2:10" ht="17.25" customHeight="1" x14ac:dyDescent="0.2">
      <c r="B32" s="50"/>
      <c r="C32" s="51"/>
      <c r="D32" s="23"/>
      <c r="E32" s="23"/>
      <c r="F32" s="49"/>
    </row>
    <row r="33" spans="2:10" ht="17.25" customHeight="1" x14ac:dyDescent="0.2">
      <c r="B33" s="50"/>
      <c r="C33" s="51"/>
      <c r="D33" s="23"/>
      <c r="E33" s="23"/>
      <c r="F33" s="49"/>
    </row>
    <row r="34" spans="2:10" ht="17.25" customHeight="1" x14ac:dyDescent="0.2">
      <c r="B34" s="50"/>
      <c r="C34" s="51"/>
      <c r="D34" s="23"/>
      <c r="E34" s="23"/>
      <c r="F34" s="49"/>
    </row>
    <row r="35" spans="2:10" ht="17.25" customHeight="1" x14ac:dyDescent="0.2">
      <c r="B35" s="50"/>
      <c r="C35" s="51"/>
      <c r="D35" s="23"/>
      <c r="E35" s="23"/>
      <c r="F35" s="49"/>
    </row>
    <row r="36" spans="2:10" ht="17.25" customHeight="1" x14ac:dyDescent="0.2">
      <c r="B36" s="50"/>
      <c r="C36" s="51"/>
      <c r="D36" s="23"/>
      <c r="E36" s="23"/>
      <c r="F36" s="49"/>
    </row>
    <row r="37" spans="2:10" ht="17.25" customHeight="1" x14ac:dyDescent="0.2">
      <c r="B37" s="50"/>
      <c r="C37" s="51"/>
      <c r="D37" s="23"/>
      <c r="E37" s="23"/>
      <c r="F37" s="49"/>
      <c r="H37" s="24"/>
      <c r="I37" s="25"/>
      <c r="J37" s="25"/>
    </row>
    <row r="38" spans="2:10" ht="17.25" customHeight="1" x14ac:dyDescent="0.2">
      <c r="B38" s="50"/>
      <c r="C38" s="51"/>
      <c r="D38" s="23"/>
      <c r="E38" s="23"/>
      <c r="F38" s="49"/>
      <c r="H38" s="24"/>
      <c r="I38" s="26"/>
      <c r="J38" s="25"/>
    </row>
    <row r="39" spans="2:10" ht="17.25" customHeight="1" x14ac:dyDescent="0.2">
      <c r="B39" s="50"/>
      <c r="C39" s="51"/>
      <c r="D39" s="23"/>
      <c r="E39" s="23"/>
      <c r="F39" s="49"/>
    </row>
    <row r="40" spans="2:10" ht="17.25" customHeight="1" x14ac:dyDescent="0.2">
      <c r="B40" s="50"/>
      <c r="C40" s="51"/>
      <c r="D40" s="23"/>
      <c r="E40" s="23"/>
      <c r="F40" s="49"/>
    </row>
    <row r="41" spans="2:10" ht="17.25" customHeight="1" x14ac:dyDescent="0.2">
      <c r="B41" s="50"/>
      <c r="C41" s="51"/>
      <c r="D41" s="23"/>
      <c r="E41" s="23"/>
      <c r="F41" s="49"/>
      <c r="H41" s="27"/>
      <c r="I41" s="28"/>
      <c r="J41" s="29"/>
    </row>
    <row r="42" spans="2:10" ht="17.25" customHeight="1" x14ac:dyDescent="0.2">
      <c r="B42" s="50"/>
      <c r="C42" s="51"/>
      <c r="D42" s="23"/>
      <c r="E42" s="23"/>
      <c r="F42" s="49"/>
    </row>
    <row r="43" spans="2:10" ht="17.25" customHeight="1" x14ac:dyDescent="0.2">
      <c r="B43" s="50"/>
      <c r="C43" s="51"/>
      <c r="D43" s="23"/>
      <c r="E43" s="23"/>
      <c r="F43" s="49"/>
    </row>
    <row r="44" spans="2:10" ht="17.25" customHeight="1" thickBot="1" x14ac:dyDescent="0.25">
      <c r="B44" s="50"/>
      <c r="C44" s="51"/>
      <c r="D44" s="23"/>
      <c r="E44" s="23"/>
      <c r="F44" s="49"/>
    </row>
    <row r="45" spans="2:10" ht="28.5" customHeight="1" thickBot="1" x14ac:dyDescent="0.25">
      <c r="B45" s="80" t="s">
        <v>66</v>
      </c>
      <c r="C45" s="81"/>
      <c r="D45" s="77"/>
      <c r="E45" s="78"/>
      <c r="F45" s="79"/>
    </row>
    <row r="46" spans="2:10" x14ac:dyDescent="0.2">
      <c r="B46" s="52" t="s">
        <v>18</v>
      </c>
    </row>
    <row r="47" spans="2:10" s="30" customFormat="1" ht="17.25" customHeight="1" x14ac:dyDescent="0.2">
      <c r="B47" s="31" t="s">
        <v>16</v>
      </c>
      <c r="C47" s="32"/>
      <c r="G47" s="32"/>
      <c r="H47" s="32"/>
    </row>
    <row r="48" spans="2:10" s="30" customFormat="1" ht="17.25" customHeight="1" x14ac:dyDescent="0.2">
      <c r="B48" s="31" t="s">
        <v>17</v>
      </c>
      <c r="C48" s="32"/>
      <c r="G48" s="32"/>
      <c r="H48" s="32"/>
    </row>
    <row r="49" spans="1:8" ht="17.25" customHeight="1" x14ac:dyDescent="0.2"/>
    <row r="50" spans="1:8" s="53" customFormat="1" ht="17.25" customHeight="1" x14ac:dyDescent="0.2">
      <c r="B50" s="53" t="s">
        <v>19</v>
      </c>
      <c r="C50" s="54"/>
      <c r="F50" s="55"/>
      <c r="G50" s="54"/>
      <c r="H50" s="54"/>
    </row>
    <row r="51" spans="1:8" s="53" customFormat="1" ht="17.25" customHeight="1" x14ac:dyDescent="0.2">
      <c r="B51" s="53" t="s">
        <v>20</v>
      </c>
      <c r="C51" s="54"/>
      <c r="F51" s="56"/>
      <c r="G51" s="54"/>
      <c r="H51" s="54"/>
    </row>
    <row r="52" spans="1:8" ht="17.25" customHeight="1" x14ac:dyDescent="0.2">
      <c r="A52" s="33"/>
      <c r="B52" s="33"/>
      <c r="F52" s="34"/>
    </row>
    <row r="53" spans="1:8" ht="17.25" customHeight="1" x14ac:dyDescent="0.2">
      <c r="A53" s="33"/>
      <c r="B53" s="33"/>
      <c r="F53" s="33"/>
    </row>
    <row r="54" spans="1:8" ht="17.25" customHeight="1" x14ac:dyDescent="0.3">
      <c r="A54" s="33"/>
      <c r="B54" s="33"/>
      <c r="C54" s="108" t="s">
        <v>11</v>
      </c>
      <c r="D54" s="109"/>
      <c r="E54" s="110"/>
      <c r="F54" s="33"/>
    </row>
    <row r="55" spans="1:8" ht="17.25" customHeight="1" x14ac:dyDescent="0.2">
      <c r="A55" s="33"/>
      <c r="B55" s="33"/>
      <c r="C55" s="111" t="s">
        <v>10</v>
      </c>
      <c r="D55" s="112"/>
      <c r="E55" s="113"/>
      <c r="F55" s="33"/>
    </row>
    <row r="56" spans="1:8" ht="17.25" customHeight="1" x14ac:dyDescent="0.2">
      <c r="A56" s="33"/>
      <c r="B56" s="33"/>
      <c r="C56" s="35"/>
      <c r="D56" s="36" t="s">
        <v>5</v>
      </c>
      <c r="E56" s="37" t="s">
        <v>6</v>
      </c>
      <c r="F56" s="33"/>
    </row>
    <row r="57" spans="1:8" s="20" customFormat="1" ht="17.25" customHeight="1" x14ac:dyDescent="0.2">
      <c r="A57" s="38"/>
      <c r="B57" s="38"/>
      <c r="C57" s="39" t="s">
        <v>14</v>
      </c>
      <c r="D57" s="114" t="s">
        <v>72</v>
      </c>
      <c r="E57" s="115"/>
      <c r="F57" s="38"/>
      <c r="G57" s="1"/>
      <c r="H57" s="1"/>
    </row>
    <row r="58" spans="1:8" s="20" customFormat="1" ht="17.25" customHeight="1" x14ac:dyDescent="0.2">
      <c r="A58" s="38"/>
      <c r="B58" s="38"/>
      <c r="C58" s="39" t="s">
        <v>15</v>
      </c>
      <c r="D58" s="114" t="s">
        <v>73</v>
      </c>
      <c r="E58" s="116"/>
      <c r="F58" s="38"/>
      <c r="G58" s="1"/>
      <c r="H58" s="1"/>
    </row>
    <row r="59" spans="1:8" s="20" customFormat="1" ht="17.25" customHeight="1" x14ac:dyDescent="0.2">
      <c r="A59" s="38"/>
      <c r="B59" s="38"/>
      <c r="C59" s="39" t="s">
        <v>22</v>
      </c>
      <c r="D59" s="139">
        <v>45401</v>
      </c>
      <c r="E59" s="115"/>
      <c r="F59" s="38"/>
      <c r="G59" s="1"/>
      <c r="H59" s="1"/>
    </row>
    <row r="60" spans="1:8" s="20" customFormat="1" ht="17.25" customHeight="1" x14ac:dyDescent="0.2">
      <c r="A60" s="38"/>
      <c r="B60" s="38"/>
      <c r="C60" s="39" t="s">
        <v>21</v>
      </c>
      <c r="D60" s="105">
        <v>1436</v>
      </c>
      <c r="E60" s="120"/>
      <c r="F60" s="38"/>
      <c r="G60" s="1"/>
      <c r="H60" s="1"/>
    </row>
    <row r="61" spans="1:8" s="20" customFormat="1" ht="17.25" customHeight="1" x14ac:dyDescent="0.2">
      <c r="A61" s="38"/>
      <c r="B61" s="38"/>
      <c r="C61" s="39" t="s">
        <v>45</v>
      </c>
      <c r="D61" s="105" t="s">
        <v>67</v>
      </c>
      <c r="E61" s="106"/>
      <c r="F61" s="38"/>
      <c r="G61" s="1"/>
      <c r="H61" s="1"/>
    </row>
    <row r="62" spans="1:8" s="20" customFormat="1" ht="17.25" customHeight="1" x14ac:dyDescent="0.2">
      <c r="A62" s="38"/>
      <c r="B62" s="38"/>
      <c r="C62" s="39" t="s">
        <v>46</v>
      </c>
      <c r="D62" s="105" t="s">
        <v>70</v>
      </c>
      <c r="E62" s="106"/>
      <c r="F62" s="38"/>
      <c r="G62" s="1"/>
      <c r="H62" s="1"/>
    </row>
    <row r="63" spans="1:8" s="20" customFormat="1" ht="17.25" customHeight="1" x14ac:dyDescent="0.2">
      <c r="A63" s="38"/>
      <c r="B63" s="38"/>
      <c r="C63" s="39" t="s">
        <v>47</v>
      </c>
      <c r="D63" s="105">
        <v>0.83699999999999997</v>
      </c>
      <c r="E63" s="106"/>
      <c r="F63" s="38"/>
      <c r="G63" s="1"/>
      <c r="H63" s="1"/>
    </row>
    <row r="64" spans="1:8" s="20" customFormat="1" ht="17.25" customHeight="1" x14ac:dyDescent="0.2">
      <c r="A64" s="38"/>
      <c r="B64" s="38"/>
      <c r="C64" s="39" t="s">
        <v>48</v>
      </c>
      <c r="D64" s="105">
        <v>1.655</v>
      </c>
      <c r="E64" s="106"/>
      <c r="F64" s="38"/>
      <c r="G64" s="1"/>
      <c r="H64" s="1"/>
    </row>
    <row r="65" spans="1:8" s="20" customFormat="1" ht="17.25" customHeight="1" x14ac:dyDescent="0.2">
      <c r="A65" s="38"/>
      <c r="B65" s="38"/>
      <c r="C65" s="39" t="s">
        <v>54</v>
      </c>
      <c r="D65" s="105">
        <v>196</v>
      </c>
      <c r="E65" s="106"/>
      <c r="F65" s="38"/>
      <c r="G65" s="1"/>
      <c r="H65" s="1"/>
    </row>
    <row r="66" spans="1:8" s="20" customFormat="1" ht="17.25" customHeight="1" x14ac:dyDescent="0.2">
      <c r="A66" s="38"/>
      <c r="B66" s="38"/>
      <c r="C66" s="39" t="s">
        <v>55</v>
      </c>
      <c r="D66" s="105">
        <v>197</v>
      </c>
      <c r="E66" s="106"/>
      <c r="F66" s="38"/>
      <c r="G66" s="1"/>
      <c r="H66" s="1"/>
    </row>
    <row r="67" spans="1:8" s="20" customFormat="1" ht="17.25" customHeight="1" x14ac:dyDescent="0.2">
      <c r="A67" s="38"/>
      <c r="B67" s="38"/>
      <c r="C67" s="39" t="s">
        <v>56</v>
      </c>
      <c r="D67" s="105">
        <v>197</v>
      </c>
      <c r="E67" s="106"/>
      <c r="F67" s="38"/>
      <c r="G67" s="1"/>
      <c r="H67" s="1"/>
    </row>
    <row r="68" spans="1:8" ht="17.25" customHeight="1" x14ac:dyDescent="0.2">
      <c r="A68" s="33"/>
      <c r="B68" s="117" t="s">
        <v>71</v>
      </c>
      <c r="C68" s="40" t="s">
        <v>65</v>
      </c>
      <c r="D68" s="90">
        <v>42415</v>
      </c>
      <c r="E68" s="91">
        <v>583</v>
      </c>
      <c r="F68" s="33"/>
    </row>
    <row r="69" spans="1:8" ht="17.25" customHeight="1" x14ac:dyDescent="0.2">
      <c r="A69" s="33"/>
      <c r="B69" s="117"/>
      <c r="C69" s="40" t="s">
        <v>60</v>
      </c>
      <c r="D69" s="92">
        <v>0.21</v>
      </c>
      <c r="E69" s="91">
        <v>500</v>
      </c>
      <c r="F69" s="33"/>
    </row>
    <row r="70" spans="1:8" ht="17.25" customHeight="1" x14ac:dyDescent="0.2">
      <c r="A70" s="33"/>
      <c r="B70" s="117"/>
      <c r="C70" s="40" t="s">
        <v>61</v>
      </c>
      <c r="D70" s="92">
        <v>0.21</v>
      </c>
      <c r="E70" s="91">
        <v>750</v>
      </c>
      <c r="F70" s="33"/>
    </row>
    <row r="71" spans="1:8" ht="17.25" customHeight="1" x14ac:dyDescent="0.2">
      <c r="A71" s="33"/>
      <c r="B71" s="117"/>
      <c r="C71" s="40" t="s">
        <v>62</v>
      </c>
      <c r="D71" s="92">
        <v>0.43</v>
      </c>
      <c r="E71" s="93">
        <v>1000</v>
      </c>
      <c r="F71" s="33"/>
    </row>
    <row r="72" spans="1:8" ht="17.25" customHeight="1" x14ac:dyDescent="0.2">
      <c r="A72" s="33"/>
      <c r="B72" s="117"/>
      <c r="C72" s="40" t="s">
        <v>63</v>
      </c>
      <c r="D72" s="92">
        <v>0.56000000000000005</v>
      </c>
      <c r="E72" s="93">
        <v>1000</v>
      </c>
      <c r="F72" s="33"/>
    </row>
    <row r="73" spans="1:8" ht="17.25" customHeight="1" x14ac:dyDescent="0.2">
      <c r="A73" s="33"/>
      <c r="B73" s="117"/>
      <c r="C73" s="40" t="s">
        <v>64</v>
      </c>
      <c r="D73" s="92">
        <v>0.56000000000000005</v>
      </c>
      <c r="E73" s="93">
        <v>500</v>
      </c>
      <c r="F73" s="33"/>
    </row>
    <row r="74" spans="1:8" ht="17.25" customHeight="1" x14ac:dyDescent="0.2">
      <c r="A74" s="33"/>
      <c r="B74" s="117"/>
      <c r="C74" s="41" t="s">
        <v>7</v>
      </c>
      <c r="D74" s="101">
        <f>F25/D25</f>
        <v>0.52866592382495936</v>
      </c>
      <c r="E74" s="102">
        <f>D25</f>
        <v>987.2</v>
      </c>
      <c r="F74" s="33"/>
    </row>
    <row r="75" spans="1:8" ht="17.25" customHeight="1" x14ac:dyDescent="0.2">
      <c r="A75" s="33"/>
      <c r="B75" s="117"/>
      <c r="C75" s="41" t="s">
        <v>9</v>
      </c>
      <c r="D75" s="97"/>
      <c r="E75" s="95">
        <v>1000</v>
      </c>
      <c r="F75" s="33"/>
    </row>
    <row r="76" spans="1:8" ht="17.25" customHeight="1" x14ac:dyDescent="0.2">
      <c r="A76" s="33"/>
      <c r="B76" s="33"/>
      <c r="C76" s="40" t="s">
        <v>12</v>
      </c>
      <c r="D76" s="94">
        <v>0.41</v>
      </c>
      <c r="E76" s="98"/>
      <c r="F76" s="33"/>
    </row>
    <row r="77" spans="1:8" ht="17.25" customHeight="1" x14ac:dyDescent="0.2">
      <c r="A77" s="33"/>
      <c r="B77" s="33"/>
      <c r="C77" s="40" t="s">
        <v>13</v>
      </c>
      <c r="D77" s="94">
        <v>1.19</v>
      </c>
      <c r="E77" s="98"/>
      <c r="F77" s="33"/>
    </row>
    <row r="78" spans="1:8" ht="17.25" customHeight="1" x14ac:dyDescent="0.2">
      <c r="A78" s="33"/>
      <c r="B78" s="33"/>
      <c r="C78" s="41" t="s">
        <v>49</v>
      </c>
      <c r="D78" s="94">
        <v>1.9</v>
      </c>
      <c r="E78" s="99"/>
      <c r="F78" s="33"/>
    </row>
    <row r="79" spans="1:8" ht="17.25" customHeight="1" x14ac:dyDescent="0.2">
      <c r="A79" s="33"/>
      <c r="B79" s="33"/>
      <c r="C79" s="41" t="s">
        <v>50</v>
      </c>
      <c r="D79" s="94">
        <v>1.1200000000000001</v>
      </c>
      <c r="E79" s="96"/>
      <c r="F79" s="33"/>
    </row>
    <row r="80" spans="1:8" ht="17.25" customHeight="1" x14ac:dyDescent="0.2">
      <c r="A80" s="33"/>
      <c r="B80" s="33"/>
      <c r="C80" s="41" t="s">
        <v>74</v>
      </c>
      <c r="D80" s="94">
        <v>1.61</v>
      </c>
      <c r="E80" s="96"/>
      <c r="F80" s="33"/>
    </row>
    <row r="81" spans="1:6" ht="17.25" customHeight="1" x14ac:dyDescent="0.2">
      <c r="A81" s="33"/>
      <c r="B81" s="33"/>
      <c r="C81" s="41" t="s">
        <v>57</v>
      </c>
      <c r="D81" s="94"/>
      <c r="E81" s="96"/>
      <c r="F81" s="33"/>
    </row>
    <row r="82" spans="1:6" x14ac:dyDescent="0.2">
      <c r="A82" s="33"/>
      <c r="B82" s="33"/>
      <c r="C82" s="42"/>
      <c r="D82" s="33"/>
      <c r="E82" s="33"/>
      <c r="F82" s="33"/>
    </row>
    <row r="83" spans="1:6" x14ac:dyDescent="0.2">
      <c r="A83" s="33"/>
      <c r="B83" s="33"/>
      <c r="C83" s="42"/>
      <c r="D83" s="33"/>
      <c r="E83" s="33"/>
      <c r="F83" s="33"/>
    </row>
  </sheetData>
  <sheetProtection selectLockedCells="1"/>
  <mergeCells count="24">
    <mergeCell ref="B68:B75"/>
    <mergeCell ref="D67:E67"/>
    <mergeCell ref="C1:E1"/>
    <mergeCell ref="D60:E60"/>
    <mergeCell ref="B4:C10"/>
    <mergeCell ref="E4:F4"/>
    <mergeCell ref="E5:F5"/>
    <mergeCell ref="E6:F6"/>
    <mergeCell ref="E7:F7"/>
    <mergeCell ref="B2:F2"/>
    <mergeCell ref="D65:E65"/>
    <mergeCell ref="D66:E66"/>
    <mergeCell ref="B3:F3"/>
    <mergeCell ref="E11:F11"/>
    <mergeCell ref="D59:E59"/>
    <mergeCell ref="D62:E62"/>
    <mergeCell ref="D64:E64"/>
    <mergeCell ref="D63:E63"/>
    <mergeCell ref="D61:E61"/>
    <mergeCell ref="I25:J25"/>
    <mergeCell ref="C54:E54"/>
    <mergeCell ref="C55:E55"/>
    <mergeCell ref="D57:E57"/>
    <mergeCell ref="D58:E58"/>
  </mergeCells>
  <phoneticPr fontId="2" type="noConversion"/>
  <conditionalFormatting sqref="F25">
    <cfRule type="cellIs" dxfId="3" priority="1" stopIfTrue="1" operator="greaterThan">
      <formula>900</formula>
    </cfRule>
  </conditionalFormatting>
  <conditionalFormatting sqref="E25">
    <cfRule type="cellIs" dxfId="2" priority="2" stopIfTrue="1" operator="greaterThan">
      <formula>$D$72</formula>
    </cfRule>
    <cfRule type="cellIs" dxfId="1" priority="3" stopIfTrue="1" operator="lessThan">
      <formula>$D$69</formula>
    </cfRule>
  </conditionalFormatting>
  <conditionalFormatting sqref="D25">
    <cfRule type="cellIs" dxfId="0" priority="4" stopIfTrue="1" operator="greaterThan">
      <formula>poidsmax</formula>
    </cfRule>
  </conditionalFormatting>
  <pageMargins left="0.78740157499999996" right="0.78740157499999996" top="0.89" bottom="0.984251969" header="0.49" footer="0.4921259845"/>
  <pageSetup paperSize="9" scale="88" orientation="portrait" r:id="rId1"/>
  <headerFooter alignWithMargins="0"/>
  <ignoredErrors>
    <ignoredError sqref="D74:E7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9</vt:i4>
      </vt:variant>
    </vt:vector>
  </HeadingPairs>
  <TitlesOfParts>
    <vt:vector size="10" baseType="lpstr">
      <vt:lpstr>DR44-AT</vt:lpstr>
      <vt:lpstr>bagages</vt:lpstr>
      <vt:lpstr>brasCG</vt:lpstr>
      <vt:lpstr>central</vt:lpstr>
      <vt:lpstr>date</vt:lpstr>
      <vt:lpstr>immat</vt:lpstr>
      <vt:lpstr>poidsmax</vt:lpstr>
      <vt:lpstr>type</vt:lpstr>
      <vt:lpstr>vide</vt:lpstr>
      <vt:lpstr>'DR44-AT'!Zone_d_impression</vt:lpstr>
    </vt:vector>
  </TitlesOfParts>
  <Company>CEA/DSM/DAPNIA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Bobi</dc:creator>
  <cp:lastModifiedBy>DALOT</cp:lastModifiedBy>
  <cp:lastPrinted>2009-03-09T16:22:30Z</cp:lastPrinted>
  <dcterms:created xsi:type="dcterms:W3CDTF">2001-09-23T10:18:07Z</dcterms:created>
  <dcterms:modified xsi:type="dcterms:W3CDTF">2025-03-16T13:24:26Z</dcterms:modified>
</cp:coreProperties>
</file>