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ELIXIR F-HOOD" sheetId="27" r:id="rId1"/>
  </sheets>
  <definedNames>
    <definedName name="aile">'ELIXIR F-HOOD'!#REF!</definedName>
    <definedName name="bagages">'ELIXIR F-HOOD'!$D$78</definedName>
    <definedName name="brasCG">'ELIXIR F-HOOD'!$D$67</definedName>
    <definedName name="central">'ELIXIR F-HOOD'!$E$79</definedName>
    <definedName name="conso65">'ELIXIR F-HOOD'!#REF!</definedName>
    <definedName name="conso75">'ELIXIR F-HOOD'!#REF!</definedName>
    <definedName name="copilote">'ELIXIR F-HOOD'!$D$77</definedName>
    <definedName name="date">'ELIXIR F-HOOD'!$D$58</definedName>
    <definedName name="essence">'ELIXIR F-HOOD'!$D$79</definedName>
    <definedName name="immat">'ELIXIR F-HOOD'!$D$57</definedName>
    <definedName name="inutiles">'ELIXIR F-HOOD'!#REF!</definedName>
    <definedName name="pilote">'ELIXIR F-HOOD'!$D$76</definedName>
    <definedName name="poidsmax">'ELIXIR F-HOOD'!$E$74</definedName>
    <definedName name="ref">'ELIXIR F-HOOD'!$D$61</definedName>
    <definedName name="supplt">'ELIXIR F-HOOD'!#REF!</definedName>
    <definedName name="tapisserie">'ELIXIR F-HOOD'!$D$75</definedName>
    <definedName name="type">'ELIXIR F-HOOD'!$D$56</definedName>
    <definedName name="vide">'ELIXIR F-HOOD'!$E$67</definedName>
    <definedName name="_xlnm.Print_Area" localSheetId="0">'ELIXIR F-HOOD'!$B$1:$F$44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7" l="1"/>
  <c r="E22" i="27"/>
  <c r="E21" i="27"/>
  <c r="E20" i="27"/>
  <c r="E19" i="27"/>
  <c r="E7" i="27"/>
  <c r="E6" i="27"/>
  <c r="E5" i="27"/>
  <c r="B2" i="27"/>
  <c r="B3" i="27"/>
  <c r="F19" i="27"/>
  <c r="F20" i="27" l="1"/>
  <c r="F21" i="27"/>
  <c r="F22" i="27"/>
  <c r="D23" i="27"/>
  <c r="B22" i="27"/>
  <c r="F1" i="27"/>
  <c r="F23" i="27" l="1"/>
  <c r="F16" i="27"/>
  <c r="C12" i="27" l="1"/>
  <c r="C16" i="27" s="1"/>
  <c r="F9" i="27"/>
  <c r="F10" i="27" s="1"/>
  <c r="D12" i="27" l="1"/>
  <c r="D16" i="27" s="1"/>
  <c r="E18" i="27" s="1"/>
  <c r="D18" i="27"/>
  <c r="F18" i="27" l="1"/>
  <c r="F24" i="27" s="1"/>
  <c r="D24" i="27"/>
  <c r="E73" i="27" s="1"/>
  <c r="D73" i="27" l="1"/>
  <c r="E24" i="27"/>
  <c r="H26" i="27" s="1"/>
  <c r="I26" i="27" s="1"/>
</calcChain>
</file>

<file path=xl/sharedStrings.xml><?xml version="1.0" encoding="utf-8"?>
<sst xmlns="http://schemas.openxmlformats.org/spreadsheetml/2006/main" count="74" uniqueCount="71">
  <si>
    <t>Litres</t>
  </si>
  <si>
    <t>Masse (kg)</t>
  </si>
  <si>
    <t>Avion vide</t>
  </si>
  <si>
    <t>Total départ</t>
  </si>
  <si>
    <t>Bras de levier</t>
  </si>
  <si>
    <t xml:space="preserve">Masse </t>
  </si>
  <si>
    <t>Calcul</t>
  </si>
  <si>
    <t>Poids max</t>
  </si>
  <si>
    <t>zones à saisir</t>
  </si>
  <si>
    <t>Zone de travail ; ne pas toucher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</si>
  <si>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</si>
  <si>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</si>
  <si>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</si>
  <si>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</si>
  <si>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</si>
  <si>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</si>
  <si>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</si>
  <si>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</si>
  <si>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</si>
  <si>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</si>
  <si>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</si>
  <si>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</si>
  <si>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</si>
  <si>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</si>
  <si>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</si>
  <si>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</si>
  <si>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t>Formule</t>
  </si>
  <si>
    <t>Résultat</t>
  </si>
  <si>
    <t>aux roues principales</t>
  </si>
  <si>
    <t>Référence:</t>
  </si>
  <si>
    <t>Masse mesurée</t>
  </si>
  <si>
    <t>Masse(kg)</t>
  </si>
  <si>
    <t>CORRECTION</t>
  </si>
  <si>
    <t>Masse à vide corrigée</t>
  </si>
  <si>
    <t>Niveau</t>
  </si>
  <si>
    <t>Réf</t>
  </si>
  <si>
    <t xml:space="preserve">Bagages </t>
  </si>
  <si>
    <t>Roue G</t>
  </si>
  <si>
    <t>Roue D</t>
  </si>
  <si>
    <t>AV bas</t>
  </si>
  <si>
    <t>AV haut</t>
  </si>
  <si>
    <t>MOYEN</t>
  </si>
  <si>
    <t>AR haut</t>
  </si>
  <si>
    <t>AR bas</t>
  </si>
  <si>
    <t>Ex Pesée</t>
  </si>
  <si>
    <t>Visa:</t>
  </si>
  <si>
    <t>RAPPORT DE PESEE DU</t>
  </si>
  <si>
    <t>Pesée</t>
  </si>
  <si>
    <t>Carburant</t>
  </si>
  <si>
    <t xml:space="preserve">Essence </t>
  </si>
  <si>
    <t>ELIXIR</t>
  </si>
  <si>
    <t>F-HOOD</t>
  </si>
  <si>
    <t>Roue AV</t>
  </si>
  <si>
    <t>D1 = (mm)</t>
  </si>
  <si>
    <t>D2 = (mm)</t>
  </si>
  <si>
    <t>Moment(mm.kg)</t>
  </si>
  <si>
    <t>D = (D2-D1).p1/M</t>
  </si>
  <si>
    <t>X = D2-D</t>
  </si>
  <si>
    <t>D1</t>
  </si>
  <si>
    <t>D2</t>
  </si>
  <si>
    <t>Item addtionnel 1</t>
  </si>
  <si>
    <t>Item additionnel 2</t>
  </si>
  <si>
    <t>Item additionnel 3</t>
  </si>
  <si>
    <t>Cloison Pare-feu</t>
  </si>
  <si>
    <t xml:space="preserve">Pilote </t>
  </si>
  <si>
    <t>Pilote</t>
  </si>
  <si>
    <t>Copilote</t>
  </si>
  <si>
    <t>Bras de levier (mm)</t>
  </si>
  <si>
    <t>Moment (mm.kg)</t>
  </si>
  <si>
    <t>Tapisserie</t>
  </si>
  <si>
    <t>Garniture sièges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</si>
</sst>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14" fontId="27" fillId="0" borderId="21" xfId="0" applyNumberFormat="1" applyFont="1" applyBorder="1" applyAlignment="1">
      <alignment horizontal="center" vertical="center"/>
    </xf>
    <xf numFmtId="167" fontId="27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6" fillId="6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0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8" fillId="1" borderId="18" xfId="0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884763803201685E-2"/>
                  <c:y val="-6.3687247775163325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0,29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0,53</a:t>
                    </a:r>
                    <a:r>
                      <a:rPr lang="en-US" baseline="0"/>
                      <a:t> </a:t>
                    </a:r>
                    <a:r>
                      <a:rPr lang="en-US"/>
                      <a:t>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F-HOOD'!$D$68:$D$72</c:f>
              <c:numCache>
                <c:formatCode>0.000</c:formatCode>
                <c:ptCount val="5"/>
                <c:pt idx="0">
                  <c:v>720</c:v>
                </c:pt>
                <c:pt idx="1">
                  <c:v>720</c:v>
                </c:pt>
                <c:pt idx="2">
                  <c:v>800</c:v>
                </c:pt>
                <c:pt idx="3">
                  <c:v>860</c:v>
                </c:pt>
                <c:pt idx="4">
                  <c:v>860</c:v>
                </c:pt>
              </c:numCache>
            </c:numRef>
          </c:xVal>
          <c:yVal>
            <c:numRef>
              <c:f>'ELIXIR F-HOOD'!$E$68:$E$72</c:f>
              <c:numCache>
                <c:formatCode>#,##0.000" kg"</c:formatCode>
                <c:ptCount val="5"/>
                <c:pt idx="0">
                  <c:v>440</c:v>
                </c:pt>
                <c:pt idx="1">
                  <c:v>500</c:v>
                </c:pt>
                <c:pt idx="2" formatCode="0.000&quot; kg&quot;">
                  <c:v>630</c:v>
                </c:pt>
                <c:pt idx="3" formatCode="0.000&quot; kg&quot;">
                  <c:v>630</c:v>
                </c:pt>
                <c:pt idx="4" formatCode="0.000&quot; kg&quot;">
                  <c:v>440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F-HOOD'!$D$73:$D$73</c:f>
              <c:numCache>
                <c:formatCode>#,##0.000</c:formatCode>
                <c:ptCount val="1"/>
                <c:pt idx="0">
                  <c:v>835.05850201785881</c:v>
                </c:pt>
              </c:numCache>
            </c:numRef>
          </c:xVal>
          <c:yVal>
            <c:numRef>
              <c:f>'ELIXIR F-HOOD'!$E$73:$E$73</c:f>
              <c:numCache>
                <c:formatCode>#,##0" kg"</c:formatCode>
                <c:ptCount val="1"/>
                <c:pt idx="0">
                  <c:v>629.38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F-HOOD'!$D$67</c:f>
              <c:numCache>
                <c:formatCode>m/d/yyyy</c:formatCode>
                <c:ptCount val="1"/>
              </c:numCache>
            </c:numRef>
          </c:xVal>
          <c:yVal>
            <c:numRef>
              <c:f>'ELIXIR F-HOOD'!$E$67</c:f>
              <c:numCache>
                <c:formatCode>#,##0.000" kg"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89280"/>
        <c:axId val="190691200"/>
      </c:scatterChart>
      <c:valAx>
        <c:axId val="190689280"/>
        <c:scaling>
          <c:orientation val="minMax"/>
          <c:max val="870"/>
          <c:min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Position</a:t>
                </a:r>
                <a:r>
                  <a:rPr lang="fr-FR" baseline="0"/>
                  <a:t> du CG </a:t>
                </a:r>
                <a:r>
                  <a:rPr lang="fr-FR"/>
                  <a:t>(mm)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0691200"/>
        <c:crossesAt val="600"/>
        <c:crossBetween val="midCat"/>
      </c:valAx>
      <c:valAx>
        <c:axId val="190691200"/>
        <c:scaling>
          <c:orientation val="minMax"/>
          <c:max val="650"/>
          <c:min val="4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6.6350509728211908E-3"/>
              <c:y val="0.36262551924726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0689280"/>
        <c:crossesAt val="0.15"/>
        <c:crossBetween val="midCat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25</xdr:row>
      <xdr:rowOff>12700</xdr:rowOff>
    </xdr:from>
    <xdr:to>
      <xdr:col>5</xdr:col>
      <xdr:colOff>825500</xdr:colOff>
      <xdr:row>42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4</xdr:row>
      <xdr:rowOff>22411</xdr:rowOff>
    </xdr:from>
    <xdr:to>
      <xdr:col>2</xdr:col>
      <xdr:colOff>739675</xdr:colOff>
      <xdr:row>8</xdr:row>
      <xdr:rowOff>179294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5" y="1075764"/>
          <a:ext cx="2409351" cy="105335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174763</xdr:rowOff>
    </xdr:to>
    <xdr:sp macro="" textlink="">
      <xdr:nvSpPr>
        <xdr:cNvPr id="4" name="ZoneTexte 3"/>
        <xdr:cNvSpPr txBox="1"/>
      </xdr:nvSpPr>
      <xdr:spPr>
        <a:xfrm>
          <a:off x="6808304" y="248478"/>
          <a:ext cx="2969731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36" zoomScale="115" zoomScaleNormal="115" workbookViewId="0">
      <selection activeCell="D44" sqref="D44:H45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6"/>
      <c r="C1" s="107" t="s">
        <v>46</v>
      </c>
      <c r="D1" s="108"/>
      <c r="E1" s="108"/>
      <c r="F1" s="97">
        <f>date</f>
        <v>45582</v>
      </c>
    </row>
    <row r="2" spans="2:8" ht="25.5" customHeight="1" x14ac:dyDescent="0.35">
      <c r="B2" s="119" t="str">
        <f>"Aéronef concerné: "&amp;type&amp;" / "&amp;immat&amp;""</f>
        <v>Aéronef concerné: ELIXIR / F-HOOD</v>
      </c>
      <c r="C2" s="120"/>
      <c r="D2" s="120"/>
      <c r="E2" s="120"/>
      <c r="F2" s="121"/>
      <c r="H2" s="8"/>
    </row>
    <row r="3" spans="2:8" ht="20.25" customHeight="1" thickBot="1" x14ac:dyDescent="0.35">
      <c r="B3" s="122" t="str">
        <f>"Masse maxi "&amp;poidsmax&amp;" kg"</f>
        <v>Masse maxi 630 kg</v>
      </c>
      <c r="C3" s="123"/>
      <c r="D3" s="124"/>
      <c r="E3" s="124"/>
      <c r="F3" s="125"/>
      <c r="H3" s="9"/>
    </row>
    <row r="4" spans="2:8" s="6" customFormat="1" ht="18" customHeight="1" x14ac:dyDescent="0.2">
      <c r="B4" s="110"/>
      <c r="C4" s="111"/>
      <c r="D4" s="58"/>
      <c r="E4" s="113"/>
      <c r="F4" s="114"/>
      <c r="G4" s="5"/>
      <c r="H4" s="5"/>
    </row>
    <row r="5" spans="2:8" s="6" customFormat="1" ht="18" customHeight="1" x14ac:dyDescent="0.2">
      <c r="B5" s="112"/>
      <c r="C5" s="111"/>
      <c r="D5" s="59" t="s">
        <v>29</v>
      </c>
      <c r="E5" s="115" t="str">
        <f>ref</f>
        <v>Cloison Pare-feu</v>
      </c>
      <c r="F5" s="116"/>
      <c r="G5" s="5"/>
      <c r="H5" s="5"/>
    </row>
    <row r="6" spans="2:8" s="6" customFormat="1" ht="18" customHeight="1" x14ac:dyDescent="0.2">
      <c r="B6" s="112"/>
      <c r="C6" s="111"/>
      <c r="D6" s="13" t="s">
        <v>53</v>
      </c>
      <c r="E6" s="117">
        <f>D62</f>
        <v>-285</v>
      </c>
      <c r="F6" s="118"/>
      <c r="G6" s="5"/>
      <c r="H6" s="5"/>
    </row>
    <row r="7" spans="2:8" s="6" customFormat="1" ht="18" customHeight="1" thickBot="1" x14ac:dyDescent="0.25">
      <c r="B7" s="112"/>
      <c r="C7" s="111"/>
      <c r="D7" s="19" t="s">
        <v>54</v>
      </c>
      <c r="E7" s="115">
        <f>D63</f>
        <v>1030</v>
      </c>
      <c r="F7" s="116"/>
      <c r="G7" s="5"/>
      <c r="H7" s="5"/>
    </row>
    <row r="8" spans="2:8" s="6" customFormat="1" ht="18" customHeight="1" x14ac:dyDescent="0.2">
      <c r="B8" s="112"/>
      <c r="C8" s="111"/>
      <c r="D8" s="61" t="s">
        <v>24</v>
      </c>
      <c r="E8" s="62" t="s">
        <v>26</v>
      </c>
      <c r="F8" s="66" t="s">
        <v>27</v>
      </c>
      <c r="G8" s="5"/>
      <c r="H8" s="5"/>
    </row>
    <row r="9" spans="2:8" s="6" customFormat="1" ht="18" customHeight="1" x14ac:dyDescent="0.2">
      <c r="B9" s="112"/>
      <c r="C9" s="111"/>
      <c r="D9" s="56" t="s">
        <v>28</v>
      </c>
      <c r="E9" s="60" t="s">
        <v>56</v>
      </c>
      <c r="F9" s="76">
        <f>(E7-E6)*F15/F16</f>
        <v>289.29372464805539</v>
      </c>
      <c r="G9" s="5"/>
      <c r="H9" s="5"/>
    </row>
    <row r="10" spans="2:8" s="6" customFormat="1" ht="18" customHeight="1" thickBot="1" x14ac:dyDescent="0.25">
      <c r="B10" s="112"/>
      <c r="C10" s="111"/>
      <c r="D10" s="59" t="s">
        <v>25</v>
      </c>
      <c r="E10" s="63" t="s">
        <v>57</v>
      </c>
      <c r="F10" s="77">
        <f>E7-F9</f>
        <v>740.70627535194467</v>
      </c>
      <c r="G10" s="5"/>
      <c r="H10" s="5"/>
    </row>
    <row r="11" spans="2:8" s="6" customFormat="1" ht="18" customHeight="1" x14ac:dyDescent="0.2">
      <c r="B11" s="57" t="s">
        <v>32</v>
      </c>
      <c r="C11" s="62" t="s">
        <v>31</v>
      </c>
      <c r="D11" s="66" t="s">
        <v>55</v>
      </c>
      <c r="E11" s="126" t="s">
        <v>19</v>
      </c>
      <c r="F11" s="127"/>
      <c r="G11" s="5"/>
      <c r="H11" s="5"/>
    </row>
    <row r="12" spans="2:8" s="6" customFormat="1" ht="18" customHeight="1" x14ac:dyDescent="0.2">
      <c r="B12" s="55" t="s">
        <v>30</v>
      </c>
      <c r="C12" s="60">
        <f>F16</f>
        <v>419.09999999999997</v>
      </c>
      <c r="D12" s="68">
        <f>C12*F10</f>
        <v>310430</v>
      </c>
      <c r="E12" s="64" t="s">
        <v>23</v>
      </c>
      <c r="F12" s="78" t="s">
        <v>22</v>
      </c>
      <c r="G12" s="5"/>
      <c r="H12" s="5"/>
    </row>
    <row r="13" spans="2:8" s="6" customFormat="1" ht="18" customHeight="1" x14ac:dyDescent="0.2">
      <c r="B13" s="55" t="s">
        <v>60</v>
      </c>
      <c r="C13" s="60">
        <v>3.7</v>
      </c>
      <c r="D13" s="68">
        <v>3981.2</v>
      </c>
      <c r="E13" s="65" t="s">
        <v>20</v>
      </c>
      <c r="F13" s="79">
        <v>164.5</v>
      </c>
      <c r="G13" s="5"/>
      <c r="H13" s="5"/>
    </row>
    <row r="14" spans="2:8" s="6" customFormat="1" ht="18" customHeight="1" x14ac:dyDescent="0.2">
      <c r="B14" s="55" t="s">
        <v>61</v>
      </c>
      <c r="C14" s="60">
        <v>10.7</v>
      </c>
      <c r="D14" s="68">
        <v>11021</v>
      </c>
      <c r="E14" s="65" t="s">
        <v>21</v>
      </c>
      <c r="F14" s="79">
        <v>162.4</v>
      </c>
      <c r="G14" s="5"/>
      <c r="H14" s="5"/>
    </row>
    <row r="15" spans="2:8" s="6" customFormat="1" ht="18" customHeight="1" x14ac:dyDescent="0.2">
      <c r="B15" s="55" t="s">
        <v>62</v>
      </c>
      <c r="C15" s="80">
        <v>-3.1</v>
      </c>
      <c r="D15" s="68">
        <v>-2399.4</v>
      </c>
      <c r="E15" s="65" t="s">
        <v>52</v>
      </c>
      <c r="F15" s="79">
        <v>92.2</v>
      </c>
      <c r="G15" s="5"/>
      <c r="H15" s="5"/>
    </row>
    <row r="16" spans="2:8" s="6" customFormat="1" ht="18" customHeight="1" thickBot="1" x14ac:dyDescent="0.25">
      <c r="B16" s="81" t="s">
        <v>33</v>
      </c>
      <c r="C16" s="63">
        <f>C12-C13-C14-C15</f>
        <v>407.8</v>
      </c>
      <c r="D16" s="82">
        <f>D12-D13-D14-D15</f>
        <v>297827.20000000001</v>
      </c>
      <c r="E16" s="67" t="s">
        <v>30</v>
      </c>
      <c r="F16" s="83">
        <f>(F13+F14+F15)</f>
        <v>419.09999999999997</v>
      </c>
      <c r="G16" s="5"/>
      <c r="H16" s="5"/>
    </row>
    <row r="17" spans="2:10" ht="18" x14ac:dyDescent="0.25">
      <c r="B17" s="51"/>
      <c r="C17" s="52" t="s">
        <v>0</v>
      </c>
      <c r="D17" s="53" t="s">
        <v>1</v>
      </c>
      <c r="E17" s="53" t="s">
        <v>67</v>
      </c>
      <c r="F17" s="54" t="s">
        <v>68</v>
      </c>
      <c r="G17" s="10"/>
      <c r="H17" s="11"/>
    </row>
    <row r="18" spans="2:10" s="6" customFormat="1" ht="19.5" customHeight="1" x14ac:dyDescent="0.2">
      <c r="B18" s="13" t="s">
        <v>2</v>
      </c>
      <c r="C18" s="12"/>
      <c r="D18" s="3">
        <f>C16</f>
        <v>407.8</v>
      </c>
      <c r="E18" s="3">
        <f>(D16/C16)</f>
        <v>730.32663070132423</v>
      </c>
      <c r="F18" s="4">
        <f t="shared" ref="F18:F23" si="0">IF(D18&lt;&gt;"",E18*D18,"")</f>
        <v>297827.20000000001</v>
      </c>
      <c r="G18" s="5"/>
      <c r="H18" s="5"/>
    </row>
    <row r="19" spans="2:10" s="6" customFormat="1" ht="19.5" customHeight="1" x14ac:dyDescent="0.2">
      <c r="B19" s="13" t="s">
        <v>70</v>
      </c>
      <c r="C19" s="12"/>
      <c r="D19" s="137">
        <v>3.7</v>
      </c>
      <c r="E19" s="3">
        <f>tapisserie</f>
        <v>1076</v>
      </c>
      <c r="F19" s="4">
        <f>D19*E19</f>
        <v>3981.2000000000003</v>
      </c>
      <c r="G19" s="99"/>
      <c r="H19" s="99"/>
    </row>
    <row r="20" spans="2:10" s="6" customFormat="1" ht="19.5" customHeight="1" x14ac:dyDescent="0.2">
      <c r="B20" s="13" t="s">
        <v>64</v>
      </c>
      <c r="C20" s="12"/>
      <c r="D20" s="102">
        <v>73.3</v>
      </c>
      <c r="E20" s="3">
        <f>pilote</f>
        <v>1150</v>
      </c>
      <c r="F20" s="4">
        <f t="shared" si="0"/>
        <v>84295</v>
      </c>
      <c r="G20" s="5"/>
      <c r="H20" s="14"/>
    </row>
    <row r="21" spans="2:10" s="6" customFormat="1" ht="19.5" customHeight="1" x14ac:dyDescent="0.2">
      <c r="B21" s="13" t="s">
        <v>66</v>
      </c>
      <c r="C21" s="12"/>
      <c r="D21" s="102">
        <v>73.3</v>
      </c>
      <c r="E21" s="3">
        <f>copilote</f>
        <v>1150</v>
      </c>
      <c r="F21" s="4">
        <f t="shared" si="0"/>
        <v>84295</v>
      </c>
      <c r="G21" s="5"/>
      <c r="H21" s="5"/>
    </row>
    <row r="22" spans="2:10" s="6" customFormat="1" ht="19.5" customHeight="1" x14ac:dyDescent="0.2">
      <c r="B22" s="13" t="str">
        <f>"Bagages"</f>
        <v>Bagages</v>
      </c>
      <c r="C22" s="12"/>
      <c r="D22" s="102">
        <v>0</v>
      </c>
      <c r="E22" s="3">
        <f>bagages</f>
        <v>1580</v>
      </c>
      <c r="F22" s="4">
        <f t="shared" si="0"/>
        <v>0</v>
      </c>
      <c r="G22" s="5"/>
      <c r="H22" s="15"/>
    </row>
    <row r="23" spans="2:10" s="6" customFormat="1" ht="19.5" customHeight="1" x14ac:dyDescent="0.2">
      <c r="B23" s="56" t="s">
        <v>48</v>
      </c>
      <c r="C23" s="103">
        <v>99</v>
      </c>
      <c r="D23" s="101">
        <f>IF(C23&lt;&gt;"",C23*0.72,"")</f>
        <v>71.28</v>
      </c>
      <c r="E23" s="3">
        <f>essence</f>
        <v>774</v>
      </c>
      <c r="F23" s="4">
        <f t="shared" si="0"/>
        <v>55170.720000000001</v>
      </c>
      <c r="G23" s="5"/>
      <c r="H23" s="15"/>
    </row>
    <row r="24" spans="2:10" s="6" customFormat="1" ht="19.5" customHeight="1" thickBot="1" x14ac:dyDescent="0.25">
      <c r="B24" s="16" t="s">
        <v>3</v>
      </c>
      <c r="C24" s="17"/>
      <c r="D24" s="69">
        <f>SUM(D18:D23)</f>
        <v>629.38</v>
      </c>
      <c r="E24" s="69">
        <f>F24/D24</f>
        <v>835.05850201785881</v>
      </c>
      <c r="F24" s="70">
        <f>SUM(F18:F23)</f>
        <v>525569.12</v>
      </c>
      <c r="G24" s="5"/>
      <c r="H24" s="15"/>
    </row>
    <row r="25" spans="2:10" s="6" customFormat="1" ht="19.5" customHeight="1" x14ac:dyDescent="0.25">
      <c r="B25" s="38"/>
      <c r="C25" s="39"/>
      <c r="D25" s="40"/>
      <c r="E25" s="40"/>
      <c r="F25" s="41"/>
      <c r="G25" s="5"/>
      <c r="H25" s="15"/>
    </row>
    <row r="26" spans="2:10" s="18" customFormat="1" ht="19.5" customHeight="1" x14ac:dyDescent="0.3">
      <c r="B26" s="42"/>
      <c r="C26" s="43"/>
      <c r="D26"/>
      <c r="E26"/>
      <c r="F26" s="44"/>
      <c r="G26" s="1"/>
      <c r="H26" s="2" t="str">
        <f>IF(D24&gt;poidsmax,"Trop lourd !",IF(OR(E24&gt;D71,E24&lt;D68),"Hors centrage !",""))</f>
        <v/>
      </c>
      <c r="I26" s="129" t="str">
        <f>IF(H26&lt;&gt;"",D24-poidsmax,"")</f>
        <v/>
      </c>
      <c r="J26" s="129"/>
    </row>
    <row r="27" spans="2:10" ht="17.25" customHeight="1" x14ac:dyDescent="0.3">
      <c r="B27" s="42"/>
      <c r="C27" s="43"/>
      <c r="F27" s="44"/>
    </row>
    <row r="28" spans="2:10" ht="17.25" customHeight="1" x14ac:dyDescent="0.3">
      <c r="B28" s="42"/>
      <c r="C28" s="43"/>
      <c r="F28" s="44"/>
    </row>
    <row r="29" spans="2:10" ht="17.25" customHeight="1" x14ac:dyDescent="0.2">
      <c r="B29" s="45"/>
      <c r="F29" s="44"/>
    </row>
    <row r="30" spans="2:10" ht="17.25" customHeight="1" x14ac:dyDescent="0.2">
      <c r="B30" s="45"/>
      <c r="F30" s="44"/>
    </row>
    <row r="31" spans="2:10" ht="17.25" customHeight="1" x14ac:dyDescent="0.2">
      <c r="B31" s="45"/>
      <c r="F31" s="44"/>
    </row>
    <row r="32" spans="2:10" ht="17.25" customHeight="1" x14ac:dyDescent="0.2">
      <c r="B32" s="45"/>
      <c r="F32" s="44"/>
    </row>
    <row r="33" spans="2:10" ht="17.25" customHeight="1" x14ac:dyDescent="0.2">
      <c r="B33" s="45"/>
      <c r="F33" s="44"/>
    </row>
    <row r="34" spans="2:10" ht="17.25" customHeight="1" x14ac:dyDescent="0.2">
      <c r="B34" s="45"/>
      <c r="F34" s="44"/>
    </row>
    <row r="35" spans="2:10" ht="17.25" customHeight="1" x14ac:dyDescent="0.2">
      <c r="B35" s="45"/>
      <c r="F35" s="44"/>
    </row>
    <row r="36" spans="2:10" ht="17.25" customHeight="1" x14ac:dyDescent="0.2">
      <c r="B36" s="45"/>
      <c r="F36" s="44"/>
    </row>
    <row r="37" spans="2:10" ht="17.25" customHeight="1" x14ac:dyDescent="0.2">
      <c r="B37" s="45"/>
      <c r="F37" s="44"/>
    </row>
    <row r="38" spans="2:10" ht="17.25" customHeight="1" x14ac:dyDescent="0.2">
      <c r="B38" s="45"/>
      <c r="F38" s="44"/>
      <c r="H38" s="20"/>
      <c r="I38" s="21"/>
      <c r="J38" s="21"/>
    </row>
    <row r="39" spans="2:10" ht="17.25" customHeight="1" x14ac:dyDescent="0.2">
      <c r="B39" s="45"/>
      <c r="F39" s="44"/>
      <c r="H39" s="20"/>
      <c r="I39" s="21"/>
      <c r="J39" s="21"/>
    </row>
    <row r="40" spans="2:10" ht="17.25" customHeight="1" x14ac:dyDescent="0.2">
      <c r="B40" s="45"/>
      <c r="F40" s="44"/>
    </row>
    <row r="41" spans="2:10" ht="17.25" customHeight="1" x14ac:dyDescent="0.2">
      <c r="B41" s="45"/>
      <c r="F41" s="44"/>
    </row>
    <row r="42" spans="2:10" ht="17.25" customHeight="1" x14ac:dyDescent="0.2">
      <c r="B42" s="45"/>
      <c r="F42" s="44"/>
      <c r="H42" s="22"/>
      <c r="I42" s="23"/>
      <c r="J42" s="24"/>
    </row>
    <row r="43" spans="2:10" ht="17.25" customHeight="1" thickBot="1" x14ac:dyDescent="0.25">
      <c r="B43" s="45"/>
      <c r="F43" s="44"/>
    </row>
    <row r="44" spans="2:10" ht="17.25" customHeight="1" thickBot="1" x14ac:dyDescent="0.25">
      <c r="B44" s="74" t="s">
        <v>45</v>
      </c>
      <c r="C44" s="75"/>
      <c r="D44" s="71"/>
      <c r="E44" s="72"/>
      <c r="F44" s="73"/>
    </row>
    <row r="45" spans="2:10" ht="17.25" customHeight="1" x14ac:dyDescent="0.2">
      <c r="B45" s="46" t="s">
        <v>14</v>
      </c>
    </row>
    <row r="46" spans="2:10" ht="28.5" customHeight="1" x14ac:dyDescent="0.2">
      <c r="B46" s="26" t="s">
        <v>12</v>
      </c>
      <c r="C46" s="27"/>
      <c r="D46" s="25"/>
      <c r="E46" s="25"/>
      <c r="F46" s="25"/>
    </row>
    <row r="47" spans="2:10" x14ac:dyDescent="0.2">
      <c r="B47" s="26" t="s">
        <v>13</v>
      </c>
      <c r="C47" s="27"/>
      <c r="D47" s="25"/>
      <c r="E47" s="25"/>
      <c r="F47" s="25"/>
    </row>
    <row r="48" spans="2:10" s="25" customFormat="1" ht="17.25" customHeight="1" x14ac:dyDescent="0.2">
      <c r="B48"/>
      <c r="C48" s="7"/>
      <c r="D48"/>
      <c r="E48"/>
      <c r="F48"/>
      <c r="G48" s="27"/>
      <c r="H48" s="27"/>
    </row>
    <row r="49" spans="1:8" s="25" customFormat="1" ht="17.25" customHeight="1" x14ac:dyDescent="0.2">
      <c r="B49" s="47" t="s">
        <v>15</v>
      </c>
      <c r="C49" s="48"/>
      <c r="D49" s="47"/>
      <c r="E49" s="47"/>
      <c r="F49" s="49"/>
      <c r="G49" s="27"/>
      <c r="H49" s="27"/>
    </row>
    <row r="50" spans="1:8" ht="17.25" customHeight="1" x14ac:dyDescent="0.2">
      <c r="B50" s="47" t="s">
        <v>16</v>
      </c>
      <c r="C50" s="48"/>
      <c r="D50" s="47"/>
      <c r="E50" s="47"/>
      <c r="F50" s="50"/>
    </row>
    <row r="51" spans="1:8" s="47" customFormat="1" ht="17.25" customHeight="1" x14ac:dyDescent="0.2">
      <c r="B51" s="28"/>
      <c r="C51" s="7"/>
      <c r="D51"/>
      <c r="E51"/>
      <c r="F51" s="29"/>
      <c r="G51" s="48"/>
      <c r="H51" s="48"/>
    </row>
    <row r="52" spans="1:8" s="47" customFormat="1" ht="17.25" customHeight="1" x14ac:dyDescent="0.2">
      <c r="B52" s="28"/>
      <c r="C52" s="7"/>
      <c r="D52"/>
      <c r="E52"/>
      <c r="F52" s="28"/>
      <c r="G52" s="48"/>
      <c r="H52" s="48"/>
    </row>
    <row r="53" spans="1:8" ht="17.25" customHeight="1" x14ac:dyDescent="0.3">
      <c r="A53" s="28"/>
      <c r="B53" s="28"/>
      <c r="C53" s="130" t="s">
        <v>9</v>
      </c>
      <c r="D53" s="131"/>
      <c r="E53" s="132"/>
      <c r="F53" s="28"/>
    </row>
    <row r="54" spans="1:8" ht="17.25" customHeight="1" x14ac:dyDescent="0.2">
      <c r="A54" s="28"/>
      <c r="B54" s="28"/>
      <c r="C54" s="133" t="s">
        <v>8</v>
      </c>
      <c r="D54" s="134"/>
      <c r="E54" s="135"/>
      <c r="F54" s="28"/>
    </row>
    <row r="55" spans="1:8" ht="17.25" customHeight="1" x14ac:dyDescent="0.2">
      <c r="A55" s="28"/>
      <c r="B55" s="28"/>
      <c r="C55" s="30"/>
      <c r="D55" s="31" t="s">
        <v>4</v>
      </c>
      <c r="E55" s="32" t="s">
        <v>5</v>
      </c>
      <c r="F55" s="28"/>
    </row>
    <row r="56" spans="1:8" ht="17.25" customHeight="1" x14ac:dyDescent="0.2">
      <c r="A56" s="28"/>
      <c r="B56" s="33"/>
      <c r="C56" s="34" t="s">
        <v>10</v>
      </c>
      <c r="D56" s="105" t="s">
        <v>50</v>
      </c>
      <c r="E56" s="109"/>
      <c r="F56" s="33"/>
    </row>
    <row r="57" spans="1:8" ht="17.25" customHeight="1" x14ac:dyDescent="0.2">
      <c r="A57" s="28"/>
      <c r="B57" s="33"/>
      <c r="C57" s="34" t="s">
        <v>11</v>
      </c>
      <c r="D57" s="105" t="s">
        <v>51</v>
      </c>
      <c r="E57" s="136"/>
      <c r="F57" s="33"/>
    </row>
    <row r="58" spans="1:8" s="18" customFormat="1" ht="17.25" customHeight="1" x14ac:dyDescent="0.2">
      <c r="A58" s="33"/>
      <c r="B58" s="33"/>
      <c r="C58" s="34" t="s">
        <v>18</v>
      </c>
      <c r="D58" s="128">
        <v>45582</v>
      </c>
      <c r="E58" s="109"/>
      <c r="F58" s="33"/>
      <c r="G58" s="1"/>
      <c r="H58" s="1"/>
    </row>
    <row r="59" spans="1:8" s="18" customFormat="1" ht="17.25" customHeight="1" x14ac:dyDescent="0.2">
      <c r="A59" s="33"/>
      <c r="B59" s="33"/>
      <c r="C59" s="34" t="s">
        <v>17</v>
      </c>
      <c r="D59" s="105"/>
      <c r="E59" s="109"/>
      <c r="F59" s="33"/>
      <c r="G59" s="1"/>
      <c r="H59" s="1"/>
    </row>
    <row r="60" spans="1:8" s="18" customFormat="1" ht="17.25" customHeight="1" x14ac:dyDescent="0.2">
      <c r="A60" s="33"/>
      <c r="B60" s="33"/>
      <c r="C60" s="34" t="s">
        <v>34</v>
      </c>
      <c r="D60" s="105"/>
      <c r="E60" s="106"/>
      <c r="F60" s="33"/>
      <c r="G60" s="1"/>
      <c r="H60" s="1"/>
    </row>
    <row r="61" spans="1:8" s="18" customFormat="1" ht="17.25" customHeight="1" x14ac:dyDescent="0.2">
      <c r="A61" s="33"/>
      <c r="B61" s="33"/>
      <c r="C61" s="98" t="s">
        <v>35</v>
      </c>
      <c r="D61" s="105" t="s">
        <v>63</v>
      </c>
      <c r="E61" s="106"/>
      <c r="F61" s="33"/>
      <c r="G61" s="1"/>
      <c r="H61" s="1"/>
    </row>
    <row r="62" spans="1:8" s="18" customFormat="1" ht="17.25" customHeight="1" x14ac:dyDescent="0.2">
      <c r="A62" s="33"/>
      <c r="B62" s="33"/>
      <c r="C62" s="98" t="s">
        <v>58</v>
      </c>
      <c r="D62" s="105">
        <v>-285</v>
      </c>
      <c r="E62" s="106"/>
      <c r="F62" s="33"/>
      <c r="G62" s="1"/>
      <c r="H62" s="1"/>
    </row>
    <row r="63" spans="1:8" s="18" customFormat="1" ht="17.25" customHeight="1" x14ac:dyDescent="0.2">
      <c r="A63" s="33"/>
      <c r="B63" s="33"/>
      <c r="C63" s="98" t="s">
        <v>59</v>
      </c>
      <c r="D63" s="105">
        <v>1030</v>
      </c>
      <c r="E63" s="106"/>
      <c r="F63" s="33"/>
      <c r="G63" s="1"/>
      <c r="H63" s="1"/>
    </row>
    <row r="64" spans="1:8" s="18" customFormat="1" ht="17.25" customHeight="1" x14ac:dyDescent="0.2">
      <c r="A64" s="33"/>
      <c r="B64" s="33"/>
      <c r="C64" s="34" t="s">
        <v>37</v>
      </c>
      <c r="D64" s="105">
        <v>164.5</v>
      </c>
      <c r="E64" s="106"/>
      <c r="F64" s="33"/>
      <c r="G64" s="1"/>
      <c r="H64" s="1"/>
    </row>
    <row r="65" spans="1:8" s="18" customFormat="1" ht="17.25" customHeight="1" x14ac:dyDescent="0.2">
      <c r="A65" s="33"/>
      <c r="B65" s="33"/>
      <c r="C65" s="34" t="s">
        <v>38</v>
      </c>
      <c r="D65" s="105">
        <v>162.4</v>
      </c>
      <c r="E65" s="106"/>
      <c r="F65" s="33"/>
      <c r="G65" s="1"/>
      <c r="H65" s="1"/>
    </row>
    <row r="66" spans="1:8" s="18" customFormat="1" ht="17.25" customHeight="1" x14ac:dyDescent="0.2">
      <c r="A66" s="33"/>
      <c r="B66" s="33"/>
      <c r="C66" s="98" t="s">
        <v>52</v>
      </c>
      <c r="D66" s="105">
        <v>92.2</v>
      </c>
      <c r="E66" s="106"/>
      <c r="F66" s="33"/>
      <c r="G66" s="1"/>
      <c r="H66" s="1"/>
    </row>
    <row r="67" spans="1:8" s="18" customFormat="1" ht="17.25" customHeight="1" x14ac:dyDescent="0.2">
      <c r="A67" s="33"/>
      <c r="B67" s="104" t="s">
        <v>47</v>
      </c>
      <c r="C67" s="35" t="s">
        <v>44</v>
      </c>
      <c r="D67" s="84"/>
      <c r="E67" s="85"/>
      <c r="F67" s="28"/>
      <c r="G67" s="1"/>
      <c r="H67" s="1"/>
    </row>
    <row r="68" spans="1:8" s="18" customFormat="1" ht="17.25" customHeight="1" x14ac:dyDescent="0.2">
      <c r="A68" s="33"/>
      <c r="B68" s="104"/>
      <c r="C68" s="35" t="s">
        <v>39</v>
      </c>
      <c r="D68" s="86">
        <v>720</v>
      </c>
      <c r="E68" s="85">
        <v>440</v>
      </c>
      <c r="F68" s="28"/>
      <c r="G68" s="1"/>
      <c r="H68" s="1"/>
    </row>
    <row r="69" spans="1:8" ht="17.25" customHeight="1" x14ac:dyDescent="0.2">
      <c r="A69" s="28"/>
      <c r="B69" s="104"/>
      <c r="C69" s="35" t="s">
        <v>40</v>
      </c>
      <c r="D69" s="86">
        <v>720</v>
      </c>
      <c r="E69" s="85">
        <v>500</v>
      </c>
      <c r="F69" s="28"/>
    </row>
    <row r="70" spans="1:8" ht="17.25" customHeight="1" x14ac:dyDescent="0.2">
      <c r="A70" s="28"/>
      <c r="B70" s="104"/>
      <c r="C70" s="35" t="s">
        <v>41</v>
      </c>
      <c r="D70" s="86">
        <v>800</v>
      </c>
      <c r="E70" s="87">
        <v>630</v>
      </c>
      <c r="F70" s="28"/>
    </row>
    <row r="71" spans="1:8" ht="17.25" customHeight="1" x14ac:dyDescent="0.2">
      <c r="A71" s="28"/>
      <c r="B71" s="104"/>
      <c r="C71" s="35" t="s">
        <v>42</v>
      </c>
      <c r="D71" s="86">
        <v>860</v>
      </c>
      <c r="E71" s="87">
        <v>630</v>
      </c>
      <c r="F71" s="28"/>
    </row>
    <row r="72" spans="1:8" ht="17.25" customHeight="1" x14ac:dyDescent="0.2">
      <c r="A72" s="28"/>
      <c r="B72" s="104"/>
      <c r="C72" s="35" t="s">
        <v>43</v>
      </c>
      <c r="D72" s="86">
        <v>860</v>
      </c>
      <c r="E72" s="87">
        <v>440</v>
      </c>
      <c r="F72" s="28"/>
    </row>
    <row r="73" spans="1:8" ht="17.25" customHeight="1" x14ac:dyDescent="0.2">
      <c r="A73" s="28"/>
      <c r="B73" s="104"/>
      <c r="C73" s="36" t="s">
        <v>6</v>
      </c>
      <c r="D73" s="94">
        <f>F24/D24</f>
        <v>835.05850201785881</v>
      </c>
      <c r="E73" s="95">
        <f>D24</f>
        <v>629.38</v>
      </c>
      <c r="F73" s="28"/>
    </row>
    <row r="74" spans="1:8" ht="17.25" customHeight="1" x14ac:dyDescent="0.2">
      <c r="A74" s="28"/>
      <c r="B74" s="104"/>
      <c r="C74" s="36" t="s">
        <v>7</v>
      </c>
      <c r="D74" s="91"/>
      <c r="E74" s="89">
        <v>630</v>
      </c>
      <c r="F74" s="28"/>
    </row>
    <row r="75" spans="1:8" ht="17.25" customHeight="1" x14ac:dyDescent="0.2">
      <c r="A75" s="28"/>
      <c r="B75" s="100"/>
      <c r="C75" s="36" t="s">
        <v>69</v>
      </c>
      <c r="D75" s="91">
        <v>1076</v>
      </c>
      <c r="E75" s="89"/>
      <c r="F75" s="28"/>
    </row>
    <row r="76" spans="1:8" ht="17.25" customHeight="1" x14ac:dyDescent="0.2">
      <c r="A76" s="28"/>
      <c r="B76" s="28"/>
      <c r="C76" s="36" t="s">
        <v>65</v>
      </c>
      <c r="D76" s="91">
        <v>1150</v>
      </c>
      <c r="E76" s="89"/>
      <c r="F76" s="28"/>
    </row>
    <row r="77" spans="1:8" ht="17.25" customHeight="1" x14ac:dyDescent="0.2">
      <c r="A77" s="28"/>
      <c r="B77" s="28"/>
      <c r="C77" s="35" t="s">
        <v>66</v>
      </c>
      <c r="D77" s="88">
        <v>1150</v>
      </c>
      <c r="E77" s="92"/>
      <c r="F77" s="28"/>
    </row>
    <row r="78" spans="1:8" ht="17.25" customHeight="1" x14ac:dyDescent="0.2">
      <c r="A78" s="28"/>
      <c r="B78" s="28"/>
      <c r="C78" s="36" t="s">
        <v>36</v>
      </c>
      <c r="D78" s="88">
        <v>1580</v>
      </c>
      <c r="E78" s="93"/>
      <c r="F78" s="28"/>
    </row>
    <row r="79" spans="1:8" ht="17.25" customHeight="1" x14ac:dyDescent="0.2">
      <c r="A79" s="28"/>
      <c r="B79" s="28"/>
      <c r="C79" s="36" t="s">
        <v>49</v>
      </c>
      <c r="D79" s="88">
        <v>774</v>
      </c>
      <c r="E79" s="90"/>
      <c r="G79"/>
      <c r="H79"/>
    </row>
    <row r="80" spans="1:8" ht="17.25" customHeight="1" x14ac:dyDescent="0.2">
      <c r="A80" s="28"/>
      <c r="B80" s="28"/>
      <c r="C80" s="28"/>
      <c r="D80" s="7"/>
      <c r="E80" s="7"/>
      <c r="G80"/>
      <c r="H80"/>
    </row>
    <row r="81" spans="1:6" ht="17.25" customHeight="1" x14ac:dyDescent="0.2">
      <c r="A81" s="28"/>
      <c r="B81" s="28"/>
      <c r="C81" s="28"/>
      <c r="D81" s="7"/>
      <c r="E81" s="7"/>
      <c r="F81" s="28"/>
    </row>
    <row r="82" spans="1:6" ht="17.25" customHeight="1" x14ac:dyDescent="0.2">
      <c r="A82" s="28"/>
      <c r="B82" s="28"/>
      <c r="C82" s="37"/>
      <c r="D82" s="28"/>
      <c r="E82" s="28"/>
      <c r="F82" s="28"/>
    </row>
    <row r="83" spans="1:6" ht="17.25" customHeight="1" x14ac:dyDescent="0.2">
      <c r="A83" s="28"/>
      <c r="B83" s="28"/>
      <c r="C83" s="37"/>
      <c r="D83" s="28"/>
      <c r="E83" s="28"/>
      <c r="F83" s="28"/>
    </row>
    <row r="84" spans="1:6" x14ac:dyDescent="0.2">
      <c r="A84" s="28"/>
    </row>
    <row r="85" spans="1:6" x14ac:dyDescent="0.2">
      <c r="A85" s="28"/>
    </row>
  </sheetData>
  <sheetProtection selectLockedCells="1"/>
  <mergeCells count="24">
    <mergeCell ref="D63:E63"/>
    <mergeCell ref="D62:E62"/>
    <mergeCell ref="D60:E60"/>
    <mergeCell ref="I26:J26"/>
    <mergeCell ref="C53:E53"/>
    <mergeCell ref="C54:E54"/>
    <mergeCell ref="D56:E56"/>
    <mergeCell ref="D57:E57"/>
    <mergeCell ref="B67:B74"/>
    <mergeCell ref="D66:E66"/>
    <mergeCell ref="C1:E1"/>
    <mergeCell ref="D59:E59"/>
    <mergeCell ref="B4:C10"/>
    <mergeCell ref="E4:F4"/>
    <mergeCell ref="E5:F5"/>
    <mergeCell ref="E6:F6"/>
    <mergeCell ref="E7:F7"/>
    <mergeCell ref="B2:F2"/>
    <mergeCell ref="D64:E64"/>
    <mergeCell ref="D65:E65"/>
    <mergeCell ref="B3:F3"/>
    <mergeCell ref="E11:F11"/>
    <mergeCell ref="D58:E58"/>
    <mergeCell ref="D61:E61"/>
  </mergeCells>
  <phoneticPr fontId="2" type="noConversion"/>
  <conditionalFormatting sqref="D24">
    <cfRule type="cellIs" dxfId="3" priority="4" stopIfTrue="1" operator="greaterThan">
      <formula>poidsmax</formula>
    </cfRule>
  </conditionalFormatting>
  <conditionalFormatting sqref="E24">
    <cfRule type="cellIs" dxfId="2" priority="2" stopIfTrue="1" operator="greaterThan">
      <formula>$D$71</formula>
    </cfRule>
    <cfRule type="cellIs" dxfId="1" priority="3" stopIfTrue="1" operator="lessThan">
      <formula>$D$68</formula>
    </cfRule>
  </conditionalFormatting>
  <conditionalFormatting sqref="F24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ELIXIR F-HOOD</vt:lpstr>
      <vt:lpstr>bagages</vt:lpstr>
      <vt:lpstr>brasCG</vt:lpstr>
      <vt:lpstr>central</vt:lpstr>
      <vt:lpstr>copilote</vt:lpstr>
      <vt:lpstr>date</vt:lpstr>
      <vt:lpstr>essence</vt:lpstr>
      <vt:lpstr>immat</vt:lpstr>
      <vt:lpstr>pilote</vt:lpstr>
      <vt:lpstr>poidsmax</vt:lpstr>
      <vt:lpstr>ref</vt:lpstr>
      <vt:lpstr>tapisserie</vt:lpstr>
      <vt:lpstr>type</vt:lpstr>
      <vt:lpstr>vide</vt:lpstr>
      <vt:lpstr>'ELIXIR F-HOOD'!Zone_d_impression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2025-03-17T11:15:55Z</dcterms:modified>
</cp:coreProperties>
</file>